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docProps/app.xml" ContentType="application/vnd.openxmlformats-officedocument.extended-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YANNETH\Desktop\Auditoria Contraloría 2024\"/>
    </mc:Choice>
  </mc:AlternateContent>
  <xr:revisionPtr revIDLastSave="0" documentId="8_{750152D6-2DD3-493B-8F8D-BE9763B22CA7}" xr6:coauthVersionLast="37" xr6:coauthVersionMax="37" xr10:uidLastSave="{00000000-0000-0000-0000-000000000000}"/>
  <bookViews>
    <workbookView xWindow="0" yWindow="0" windowWidth="17480" windowHeight="12360" activeTab="6" xr2:uid="{A6F853C6-9220-4ADC-BB28-8AAB5C3E99CF}"/>
  </bookViews>
  <sheets>
    <sheet name="P. Acción S. Productividad 2024" sheetId="2" r:id="rId1"/>
    <sheet name="P. Acción S. Hacienda 2024" sheetId="7" r:id="rId2"/>
    <sheet name="P. Acción Cultura 2024" sheetId="8" r:id="rId3"/>
    <sheet name="P. Acción S. D. Social 2024" sheetId="9" r:id="rId4"/>
    <sheet name="P. Acción Planeación 2024" sheetId="10" r:id="rId5"/>
    <sheet name="P. Acción S. Turismo 2024" sheetId="11" r:id="rId6"/>
    <sheet name="P. Acción Ejecutado 2024 S. Gob" sheetId="12" r:id="rId7"/>
    <sheet name="Hoja6" sheetId="6" r:id="rId8"/>
  </sheets>
  <definedNames>
    <definedName name="_xlnm.Print_Area" localSheetId="2">'P. Acción Cultura 2024'!$A$1:$Y$84</definedName>
    <definedName name="_xlnm.Print_Area" localSheetId="6">'P. Acción Ejecutado 2024 S. Gob'!$A$1:$M$65</definedName>
    <definedName name="_xlnm.Print_Area" localSheetId="4">'P. Acción Planeación 2024'!$A$1:$M$81</definedName>
    <definedName name="_xlnm.Print_Area" localSheetId="3">'P. Acción S. D. Social 2024'!$A$1:$M$42</definedName>
    <definedName name="_xlnm.Print_Area" localSheetId="0">'P. Acción S. Productividad 2024'!$A$1:$M$52</definedName>
    <definedName name="_xlnm.Print_Area" localSheetId="5">'P. Acción S. Turismo 2024'!$A$1:$M$24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124" i="12" l="1"/>
  <c r="T124" i="12"/>
  <c r="S124" i="12"/>
  <c r="R124" i="12"/>
  <c r="Q124" i="12"/>
  <c r="P124" i="12"/>
  <c r="O124" i="12"/>
  <c r="W124" i="12" s="1"/>
  <c r="N124" i="12"/>
  <c r="V124" i="12" s="1"/>
  <c r="M124" i="12"/>
  <c r="L124" i="12"/>
  <c r="K124" i="12"/>
  <c r="J124" i="12"/>
  <c r="U115" i="12"/>
  <c r="T115" i="12"/>
  <c r="S115" i="12"/>
  <c r="R115" i="12"/>
  <c r="Q115" i="12"/>
  <c r="P115" i="12"/>
  <c r="O115" i="12"/>
  <c r="N115" i="12"/>
  <c r="M115" i="12"/>
  <c r="L115" i="12"/>
  <c r="K115" i="12"/>
  <c r="J115" i="12"/>
  <c r="U107" i="12"/>
  <c r="T107" i="12"/>
  <c r="S107" i="12"/>
  <c r="R107" i="12"/>
  <c r="Q107" i="12"/>
  <c r="P107" i="12"/>
  <c r="O107" i="12"/>
  <c r="N107" i="12"/>
  <c r="M107" i="12"/>
  <c r="L107" i="12"/>
  <c r="K107" i="12"/>
  <c r="J107" i="12"/>
  <c r="U96" i="12"/>
  <c r="T96" i="12"/>
  <c r="S96" i="12"/>
  <c r="R96" i="12"/>
  <c r="Q96" i="12"/>
  <c r="P96" i="12"/>
  <c r="O96" i="12"/>
  <c r="N96" i="12"/>
  <c r="M96" i="12"/>
  <c r="L96" i="12"/>
  <c r="K96" i="12"/>
  <c r="W96" i="12" s="1"/>
  <c r="J96" i="12"/>
  <c r="V96" i="12" s="1"/>
  <c r="W84" i="12"/>
  <c r="U84" i="12"/>
  <c r="T84" i="12"/>
  <c r="S84" i="12"/>
  <c r="R84" i="12"/>
  <c r="Q84" i="12"/>
  <c r="P84" i="12"/>
  <c r="O84" i="12"/>
  <c r="N84" i="12"/>
  <c r="V84" i="12" s="1"/>
  <c r="M84" i="12"/>
  <c r="L84" i="12"/>
  <c r="K84" i="12"/>
  <c r="J84" i="12"/>
  <c r="U77" i="12"/>
  <c r="T77" i="12"/>
  <c r="S77" i="12"/>
  <c r="R77" i="12"/>
  <c r="Q77" i="12"/>
  <c r="P77" i="12"/>
  <c r="O77" i="12"/>
  <c r="N77" i="12"/>
  <c r="M77" i="12"/>
  <c r="W77" i="12" s="1"/>
  <c r="L77" i="12"/>
  <c r="V77" i="12" s="1"/>
  <c r="K77" i="12"/>
  <c r="J77" i="12"/>
  <c r="U70" i="12"/>
  <c r="T70" i="12"/>
  <c r="S70" i="12"/>
  <c r="R70" i="12"/>
  <c r="Q70" i="12"/>
  <c r="P70" i="12"/>
  <c r="O70" i="12"/>
  <c r="N70" i="12"/>
  <c r="M70" i="12"/>
  <c r="L70" i="12"/>
  <c r="K70" i="12"/>
  <c r="J70" i="12"/>
  <c r="U63" i="12"/>
  <c r="T63" i="12"/>
  <c r="S63" i="12"/>
  <c r="R63" i="12"/>
  <c r="Q63" i="12"/>
  <c r="P63" i="12"/>
  <c r="O63" i="12"/>
  <c r="N63" i="12"/>
  <c r="M63" i="12"/>
  <c r="L63" i="12"/>
  <c r="K63" i="12"/>
  <c r="J63" i="12"/>
  <c r="S56" i="12"/>
  <c r="S55" i="12" s="1"/>
  <c r="W55" i="12" s="1"/>
  <c r="U55" i="12"/>
  <c r="T55" i="12"/>
  <c r="R55" i="12"/>
  <c r="Q55" i="12"/>
  <c r="P55" i="12"/>
  <c r="O55" i="12"/>
  <c r="N55" i="12"/>
  <c r="M55" i="12"/>
  <c r="L55" i="12"/>
  <c r="K55" i="12"/>
  <c r="J55" i="12"/>
  <c r="V55" i="12" s="1"/>
  <c r="U40" i="12"/>
  <c r="T40" i="12"/>
  <c r="S40" i="12"/>
  <c r="R40" i="12"/>
  <c r="Q40" i="12"/>
  <c r="P40" i="12"/>
  <c r="O40" i="12"/>
  <c r="N40" i="12"/>
  <c r="V40" i="12" s="1"/>
  <c r="M40" i="12"/>
  <c r="W40" i="12" s="1"/>
  <c r="L40" i="12"/>
  <c r="K40" i="12"/>
  <c r="J40" i="12"/>
  <c r="U33" i="12"/>
  <c r="T33" i="12"/>
  <c r="S33" i="12"/>
  <c r="R33" i="12"/>
  <c r="Q33" i="12"/>
  <c r="P33" i="12"/>
  <c r="O33" i="12"/>
  <c r="N33" i="12"/>
  <c r="M33" i="12"/>
  <c r="L33" i="12"/>
  <c r="V33" i="12" s="1"/>
  <c r="V32" i="12" s="1"/>
  <c r="K33" i="12"/>
  <c r="W33" i="12" s="1"/>
  <c r="W32" i="12" s="1"/>
  <c r="J33" i="12"/>
  <c r="U26" i="12"/>
  <c r="T26" i="12"/>
  <c r="S26" i="12"/>
  <c r="R26" i="12"/>
  <c r="Q26" i="12"/>
  <c r="P26" i="12"/>
  <c r="O26" i="12"/>
  <c r="N26" i="12"/>
  <c r="M26" i="12"/>
  <c r="L26" i="12"/>
  <c r="K26" i="12"/>
  <c r="W26" i="12" s="1"/>
  <c r="J26" i="12"/>
  <c r="V26" i="12" s="1"/>
  <c r="U11" i="12"/>
  <c r="T11" i="12"/>
  <c r="S11" i="12"/>
  <c r="R11" i="12"/>
  <c r="Q11" i="12"/>
  <c r="P11" i="12"/>
  <c r="O11" i="12"/>
  <c r="N11" i="12"/>
  <c r="M11" i="12"/>
  <c r="L11" i="12"/>
  <c r="K11" i="12"/>
  <c r="W11" i="12" s="1"/>
  <c r="J11" i="12"/>
  <c r="V11" i="12" s="1"/>
  <c r="V115" i="12" l="1"/>
  <c r="W115" i="12"/>
  <c r="V107" i="12"/>
  <c r="W107" i="12"/>
  <c r="V70" i="12"/>
  <c r="V10" i="12" s="1"/>
  <c r="W70" i="12"/>
  <c r="W10" i="12" s="1"/>
  <c r="V63" i="12"/>
  <c r="W63" i="12"/>
  <c r="U11" i="11" l="1"/>
  <c r="T11" i="11"/>
  <c r="S11" i="11"/>
  <c r="R11" i="11"/>
  <c r="Q11" i="11"/>
  <c r="P11" i="11"/>
  <c r="O11" i="11"/>
  <c r="N11" i="11"/>
  <c r="M11" i="11"/>
  <c r="L11" i="11"/>
  <c r="K11" i="11"/>
  <c r="W11" i="11" s="1"/>
  <c r="W10" i="11" s="1"/>
  <c r="J11" i="11"/>
  <c r="V11" i="11" s="1"/>
  <c r="V10" i="11" s="1"/>
  <c r="O109" i="10" l="1"/>
  <c r="O99" i="10" s="1"/>
  <c r="U99" i="10"/>
  <c r="T99" i="10"/>
  <c r="S99" i="10"/>
  <c r="R99" i="10"/>
  <c r="Q99" i="10"/>
  <c r="P99" i="10"/>
  <c r="N99" i="10"/>
  <c r="M99" i="10"/>
  <c r="L99" i="10"/>
  <c r="K99" i="10"/>
  <c r="W99" i="10" s="1"/>
  <c r="J99" i="10"/>
  <c r="V99" i="10" s="1"/>
  <c r="M98" i="10"/>
  <c r="M82" i="10" s="1"/>
  <c r="M97" i="10"/>
  <c r="M93" i="10"/>
  <c r="U82" i="10"/>
  <c r="T82" i="10"/>
  <c r="S82" i="10"/>
  <c r="R82" i="10"/>
  <c r="Q82" i="10"/>
  <c r="P82" i="10"/>
  <c r="O82" i="10"/>
  <c r="N82" i="10"/>
  <c r="L82" i="10"/>
  <c r="K82" i="10"/>
  <c r="J82" i="10"/>
  <c r="V82" i="10" s="1"/>
  <c r="M78" i="10"/>
  <c r="U62" i="10"/>
  <c r="T62" i="10"/>
  <c r="S62" i="10"/>
  <c r="R62" i="10"/>
  <c r="Q62" i="10"/>
  <c r="P62" i="10"/>
  <c r="O62" i="10"/>
  <c r="N62" i="10"/>
  <c r="M62" i="10"/>
  <c r="L62" i="10"/>
  <c r="K62" i="10"/>
  <c r="W62" i="10" s="1"/>
  <c r="J62" i="10"/>
  <c r="V62" i="10" s="1"/>
  <c r="O56" i="10"/>
  <c r="O41" i="10" s="1"/>
  <c r="M56" i="10"/>
  <c r="M47" i="10"/>
  <c r="U41" i="10"/>
  <c r="T41" i="10"/>
  <c r="S41" i="10"/>
  <c r="R41" i="10"/>
  <c r="R25" i="10" s="1"/>
  <c r="Q41" i="10"/>
  <c r="P41" i="10"/>
  <c r="N41" i="10"/>
  <c r="M41" i="10"/>
  <c r="L41" i="10"/>
  <c r="K41" i="10"/>
  <c r="J41" i="10"/>
  <c r="V41" i="10" s="1"/>
  <c r="U28" i="10"/>
  <c r="T28" i="10"/>
  <c r="S28" i="10"/>
  <c r="R28" i="10"/>
  <c r="Q28" i="10"/>
  <c r="P28" i="10"/>
  <c r="O28" i="10"/>
  <c r="N28" i="10"/>
  <c r="M28" i="10"/>
  <c r="L28" i="10"/>
  <c r="K28" i="10"/>
  <c r="W28" i="10" s="1"/>
  <c r="J28" i="10"/>
  <c r="V28" i="10" s="1"/>
  <c r="R26" i="10"/>
  <c r="R24" i="10"/>
  <c r="R23" i="10"/>
  <c r="R22" i="10"/>
  <c r="R21" i="10"/>
  <c r="O21" i="10"/>
  <c r="M21" i="10"/>
  <c r="R20" i="10"/>
  <c r="R19" i="10"/>
  <c r="R18" i="10"/>
  <c r="R17" i="10"/>
  <c r="R16" i="10"/>
  <c r="R15" i="10"/>
  <c r="R14" i="10"/>
  <c r="O14" i="10"/>
  <c r="O11" i="10" s="1"/>
  <c r="F14" i="10"/>
  <c r="U11" i="10"/>
  <c r="T11" i="10"/>
  <c r="S11" i="10"/>
  <c r="Q11" i="10"/>
  <c r="P11" i="10"/>
  <c r="N11" i="10"/>
  <c r="M11" i="10"/>
  <c r="L11" i="10"/>
  <c r="K11" i="10"/>
  <c r="J11" i="10"/>
  <c r="W41" i="10" l="1"/>
  <c r="W11" i="10"/>
  <c r="W10" i="10" s="1"/>
  <c r="W82" i="10"/>
  <c r="R27" i="10"/>
  <c r="R13" i="10" s="1"/>
  <c r="R12" i="10" l="1"/>
  <c r="R11" i="10" s="1"/>
  <c r="V11" i="10" s="1"/>
  <c r="V10" i="10" s="1"/>
  <c r="O90" i="9" l="1"/>
  <c r="N90" i="9"/>
  <c r="U85" i="9"/>
  <c r="T85" i="9"/>
  <c r="S85" i="9"/>
  <c r="R85" i="9"/>
  <c r="Q85" i="9"/>
  <c r="P85" i="9"/>
  <c r="O85" i="9"/>
  <c r="N85" i="9"/>
  <c r="V85" i="9" s="1"/>
  <c r="M85" i="9"/>
  <c r="W85" i="9" s="1"/>
  <c r="L85" i="9"/>
  <c r="K85" i="9"/>
  <c r="J85" i="9"/>
  <c r="O75" i="9"/>
  <c r="N75" i="9"/>
  <c r="R74" i="9"/>
  <c r="R65" i="9" s="1"/>
  <c r="J74" i="9"/>
  <c r="J65" i="9" s="1"/>
  <c r="U65" i="9"/>
  <c r="T65" i="9"/>
  <c r="S65" i="9"/>
  <c r="Q65" i="9"/>
  <c r="P65" i="9"/>
  <c r="O65" i="9"/>
  <c r="W65" i="9" s="1"/>
  <c r="N65" i="9"/>
  <c r="M65" i="9"/>
  <c r="L65" i="9"/>
  <c r="K65" i="9"/>
  <c r="U54" i="9"/>
  <c r="T54" i="9"/>
  <c r="S54" i="9"/>
  <c r="R54" i="9"/>
  <c r="Q54" i="9"/>
  <c r="P54" i="9"/>
  <c r="O54" i="9"/>
  <c r="N54" i="9"/>
  <c r="V54" i="9" s="1"/>
  <c r="M54" i="9"/>
  <c r="W54" i="9" s="1"/>
  <c r="L54" i="9"/>
  <c r="K54" i="9"/>
  <c r="J54" i="9"/>
  <c r="U44" i="9"/>
  <c r="T44" i="9"/>
  <c r="S44" i="9"/>
  <c r="R44" i="9"/>
  <c r="Q44" i="9"/>
  <c r="P44" i="9"/>
  <c r="O44" i="9"/>
  <c r="N44" i="9"/>
  <c r="M44" i="9"/>
  <c r="L44" i="9"/>
  <c r="K44" i="9"/>
  <c r="W44" i="9" s="1"/>
  <c r="J44" i="9"/>
  <c r="V44" i="9" s="1"/>
  <c r="U34" i="9"/>
  <c r="T34" i="9"/>
  <c r="S34" i="9"/>
  <c r="R34" i="9"/>
  <c r="Q34" i="9"/>
  <c r="P34" i="9"/>
  <c r="O34" i="9"/>
  <c r="W34" i="9" s="1"/>
  <c r="N34" i="9"/>
  <c r="M34" i="9"/>
  <c r="L34" i="9"/>
  <c r="J34" i="9"/>
  <c r="V34" i="9" s="1"/>
  <c r="W33" i="9"/>
  <c r="V33" i="9"/>
  <c r="W32" i="9"/>
  <c r="V32" i="9"/>
  <c r="W31" i="9"/>
  <c r="V31" i="9"/>
  <c r="W30" i="9"/>
  <c r="V30" i="9"/>
  <c r="W29" i="9"/>
  <c r="V29" i="9"/>
  <c r="W28" i="9"/>
  <c r="V28" i="9"/>
  <c r="W27" i="9"/>
  <c r="V27" i="9"/>
  <c r="W26" i="9"/>
  <c r="V26" i="9"/>
  <c r="W25" i="9"/>
  <c r="V25" i="9"/>
  <c r="W24" i="9"/>
  <c r="V24" i="9"/>
  <c r="W23" i="9"/>
  <c r="V23" i="9"/>
  <c r="W22" i="9"/>
  <c r="V22" i="9"/>
  <c r="W21" i="9"/>
  <c r="V21" i="9"/>
  <c r="W20" i="9"/>
  <c r="V20" i="9"/>
  <c r="U15" i="9"/>
  <c r="T15" i="9"/>
  <c r="S15" i="9"/>
  <c r="R15" i="9"/>
  <c r="Q15" i="9"/>
  <c r="P15" i="9"/>
  <c r="O15" i="9"/>
  <c r="N15" i="9"/>
  <c r="L15" i="9"/>
  <c r="K15" i="9"/>
  <c r="W15" i="9" s="1"/>
  <c r="J15" i="9"/>
  <c r="V15" i="9" s="1"/>
  <c r="U11" i="9"/>
  <c r="T11" i="9"/>
  <c r="S11" i="9"/>
  <c r="R11" i="9"/>
  <c r="Q11" i="9"/>
  <c r="P11" i="9"/>
  <c r="O11" i="9"/>
  <c r="W11" i="9" s="1"/>
  <c r="N11" i="9"/>
  <c r="V11" i="9" s="1"/>
  <c r="M11" i="9"/>
  <c r="L11" i="9"/>
  <c r="K11" i="9"/>
  <c r="J11" i="9"/>
  <c r="W10" i="9" l="1"/>
  <c r="V65" i="9"/>
  <c r="V10" i="9" s="1"/>
  <c r="U74" i="8" l="1"/>
  <c r="T74" i="8"/>
  <c r="S74" i="8"/>
  <c r="R74" i="8"/>
  <c r="Q74" i="8"/>
  <c r="P74" i="8"/>
  <c r="O74" i="8"/>
  <c r="N74" i="8"/>
  <c r="M74" i="8"/>
  <c r="L74" i="8"/>
  <c r="K74" i="8"/>
  <c r="W74" i="8" s="1"/>
  <c r="J74" i="8"/>
  <c r="V74" i="8" s="1"/>
  <c r="O66" i="8"/>
  <c r="M61" i="8"/>
  <c r="M59" i="8"/>
  <c r="J59" i="8"/>
  <c r="U54" i="8"/>
  <c r="T54" i="8"/>
  <c r="S54" i="8"/>
  <c r="R54" i="8"/>
  <c r="Q54" i="8"/>
  <c r="P54" i="8"/>
  <c r="O54" i="8"/>
  <c r="N54" i="8"/>
  <c r="N33" i="8" s="1"/>
  <c r="M54" i="8"/>
  <c r="W54" i="8" s="1"/>
  <c r="L54" i="8"/>
  <c r="L33" i="8" s="1"/>
  <c r="J54" i="8"/>
  <c r="W53" i="8"/>
  <c r="W52" i="8"/>
  <c r="W51" i="8"/>
  <c r="W50" i="8"/>
  <c r="W49" i="8"/>
  <c r="W48" i="8"/>
  <c r="O47" i="8"/>
  <c r="W47" i="8" s="1"/>
  <c r="M47" i="8"/>
  <c r="W46" i="8"/>
  <c r="O45" i="8"/>
  <c r="M45" i="8"/>
  <c r="W45" i="8" s="1"/>
  <c r="W44" i="8"/>
  <c r="W43" i="8"/>
  <c r="W42" i="8"/>
  <c r="M42" i="8"/>
  <c r="M41" i="8"/>
  <c r="W41" i="8" s="1"/>
  <c r="W40" i="8"/>
  <c r="M39" i="8"/>
  <c r="M33" i="8" s="1"/>
  <c r="W38" i="8"/>
  <c r="V38" i="8"/>
  <c r="O38" i="8"/>
  <c r="T33" i="8"/>
  <c r="S33" i="8"/>
  <c r="R33" i="8"/>
  <c r="P33" i="8"/>
  <c r="O33" i="8"/>
  <c r="K33" i="8"/>
  <c r="W33" i="8" s="1"/>
  <c r="J33" i="8"/>
  <c r="V33" i="8" s="1"/>
  <c r="W32" i="8"/>
  <c r="W31" i="8"/>
  <c r="W30" i="8"/>
  <c r="W29" i="8"/>
  <c r="W28" i="8"/>
  <c r="W27" i="8"/>
  <c r="M26" i="8"/>
  <c r="W26" i="8" s="1"/>
  <c r="W25" i="8"/>
  <c r="O24" i="8"/>
  <c r="W24" i="8" s="1"/>
  <c r="W23" i="8"/>
  <c r="W22" i="8"/>
  <c r="O21" i="8"/>
  <c r="M21" i="8"/>
  <c r="W21" i="8" s="1"/>
  <c r="W20" i="8"/>
  <c r="O19" i="8"/>
  <c r="W19" i="8" s="1"/>
  <c r="O18" i="8"/>
  <c r="S11" i="8" s="1"/>
  <c r="M18" i="8"/>
  <c r="W18" i="8" s="1"/>
  <c r="W17" i="8"/>
  <c r="W16" i="8"/>
  <c r="W15" i="8"/>
  <c r="W14" i="8"/>
  <c r="W13" i="8"/>
  <c r="O13" i="8"/>
  <c r="M13" i="8"/>
  <c r="M12" i="8"/>
  <c r="M11" i="8" s="1"/>
  <c r="T11" i="8"/>
  <c r="R11" i="8"/>
  <c r="Q11" i="8"/>
  <c r="P11" i="8"/>
  <c r="O11" i="8"/>
  <c r="N11" i="8"/>
  <c r="L11" i="8"/>
  <c r="V11" i="8" s="1"/>
  <c r="K11" i="8"/>
  <c r="J11" i="8"/>
  <c r="W39" i="8" l="1"/>
  <c r="V54" i="8"/>
  <c r="V10" i="8" s="1"/>
  <c r="W12" i="8"/>
  <c r="U11" i="8"/>
  <c r="W11" i="8" s="1"/>
  <c r="W10" i="8" s="1"/>
  <c r="V31" i="7" l="1"/>
  <c r="V23" i="7" s="1"/>
  <c r="U31" i="7"/>
  <c r="T31" i="7"/>
  <c r="S31" i="7"/>
  <c r="R31" i="7"/>
  <c r="Q31" i="7"/>
  <c r="Q23" i="7" s="1"/>
  <c r="P31" i="7"/>
  <c r="O31" i="7"/>
  <c r="W31" i="7" s="1"/>
  <c r="N31" i="7"/>
  <c r="X31" i="7" s="1"/>
  <c r="M31" i="7"/>
  <c r="K31" i="7"/>
  <c r="U23" i="7"/>
  <c r="T23" i="7"/>
  <c r="S23" i="7"/>
  <c r="R23" i="7"/>
  <c r="N23" i="7"/>
  <c r="M23" i="7"/>
  <c r="L23" i="7"/>
  <c r="K23" i="7"/>
  <c r="X21" i="7"/>
  <c r="W21" i="7"/>
  <c r="X20" i="7"/>
  <c r="W20" i="7"/>
  <c r="X19" i="7"/>
  <c r="W19" i="7"/>
  <c r="X18" i="7"/>
  <c r="W18" i="7"/>
  <c r="X17" i="7"/>
  <c r="W17" i="7"/>
  <c r="X16" i="7"/>
  <c r="W16" i="7"/>
  <c r="X15" i="7"/>
  <c r="W15" i="7"/>
  <c r="X14" i="7"/>
  <c r="W14" i="7"/>
  <c r="X13" i="7"/>
  <c r="X10" i="7" s="1"/>
  <c r="W13" i="7"/>
  <c r="W10" i="7" s="1"/>
  <c r="X12" i="7"/>
  <c r="W12" i="7"/>
  <c r="X11" i="7"/>
  <c r="W11" i="7"/>
  <c r="V10" i="7"/>
  <c r="U10" i="7"/>
  <c r="T10" i="7"/>
  <c r="S10" i="7"/>
  <c r="R10" i="7"/>
  <c r="Q10" i="7"/>
  <c r="P10" i="7"/>
  <c r="O10" i="7"/>
  <c r="N10" i="7"/>
  <c r="M10" i="7"/>
  <c r="L10" i="7"/>
  <c r="K10" i="7"/>
  <c r="X23" i="7" l="1"/>
  <c r="W23" i="7"/>
  <c r="U117" i="2" l="1"/>
  <c r="T117" i="2"/>
  <c r="S117" i="2"/>
  <c r="R117" i="2"/>
  <c r="Q117" i="2"/>
  <c r="P117" i="2"/>
  <c r="O117" i="2"/>
  <c r="N117" i="2"/>
  <c r="M117" i="2"/>
  <c r="L117" i="2"/>
  <c r="V117" i="2" s="1"/>
  <c r="K117" i="2"/>
  <c r="W117" i="2" s="1"/>
  <c r="J117" i="2"/>
  <c r="U93" i="2"/>
  <c r="T93" i="2"/>
  <c r="S93" i="2"/>
  <c r="R93" i="2"/>
  <c r="Q93" i="2"/>
  <c r="P93" i="2"/>
  <c r="O93" i="2"/>
  <c r="N93" i="2"/>
  <c r="M93" i="2"/>
  <c r="L93" i="2"/>
  <c r="K93" i="2"/>
  <c r="W93" i="2" s="1"/>
  <c r="J93" i="2"/>
  <c r="V93" i="2" s="1"/>
  <c r="U72" i="2"/>
  <c r="T72" i="2"/>
  <c r="S72" i="2"/>
  <c r="R72" i="2"/>
  <c r="Q72" i="2"/>
  <c r="P72" i="2"/>
  <c r="O72" i="2"/>
  <c r="N72" i="2"/>
  <c r="M72" i="2"/>
  <c r="L72" i="2"/>
  <c r="K72" i="2"/>
  <c r="W72" i="2" s="1"/>
  <c r="J72" i="2"/>
  <c r="V72" i="2" s="1"/>
  <c r="U55" i="2"/>
  <c r="T55" i="2"/>
  <c r="S55" i="2"/>
  <c r="R55" i="2"/>
  <c r="Q55" i="2"/>
  <c r="P55" i="2"/>
  <c r="O55" i="2"/>
  <c r="W55" i="2" s="1"/>
  <c r="N55" i="2"/>
  <c r="V55" i="2" s="1"/>
  <c r="M55" i="2"/>
  <c r="L55" i="2"/>
  <c r="K55" i="2"/>
  <c r="J55" i="2"/>
  <c r="U46" i="2"/>
  <c r="U27" i="2" s="1"/>
  <c r="T46" i="2"/>
  <c r="T27" i="2" s="1"/>
  <c r="S46" i="2"/>
  <c r="R46" i="2"/>
  <c r="Q46" i="2"/>
  <c r="P46" i="2"/>
  <c r="O46" i="2"/>
  <c r="O27" i="2" s="1"/>
  <c r="N46" i="2"/>
  <c r="N27" i="2" s="1"/>
  <c r="M46" i="2"/>
  <c r="W46" i="2" s="1"/>
  <c r="L46" i="2"/>
  <c r="V46" i="2" s="1"/>
  <c r="J46" i="2"/>
  <c r="S27" i="2"/>
  <c r="R27" i="2"/>
  <c r="Q27" i="2"/>
  <c r="P27" i="2"/>
  <c r="K27" i="2"/>
  <c r="J27" i="2"/>
  <c r="U11" i="2"/>
  <c r="T11" i="2"/>
  <c r="S11" i="2"/>
  <c r="R11" i="2"/>
  <c r="Q11" i="2"/>
  <c r="P11" i="2"/>
  <c r="O11" i="2"/>
  <c r="W11" i="2" s="1"/>
  <c r="N11" i="2"/>
  <c r="V11" i="2" s="1"/>
  <c r="M11" i="2"/>
  <c r="L11" i="2"/>
  <c r="K11" i="2"/>
  <c r="J11" i="2"/>
  <c r="L27" i="2" l="1"/>
  <c r="V27" i="2" s="1"/>
  <c r="V10" i="2" s="1"/>
  <c r="M27" i="2"/>
  <c r="W27" i="2" s="1"/>
  <c r="W10" i="2" s="1"/>
  <c r="O27" i="11"/>
  <c r="O27" i="11" a="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YANETH</author>
    <author>luzme</author>
  </authors>
  <commentList>
    <comment ref="F12" authorId="0" shapeId="0" xr:uid="{40159132-272D-47F2-9380-979B5450415C}">
      <text>
        <r>
          <rPr>
            <b/>
            <sz val="9"/>
            <color indexed="81"/>
            <rFont val="Tahoma"/>
            <family val="2"/>
          </rPr>
          <t>YANETH:</t>
        </r>
        <r>
          <rPr>
            <sz val="9"/>
            <color indexed="81"/>
            <rFont val="Tahoma"/>
            <family val="2"/>
          </rPr>
          <t xml:space="preserve">
Se arreglo Via San Juan al Chuscal 12, Vía la Vega Sasaima tramos riesgo 1 kilometro. Vía la La Vega - La  Laguna, se limpiaron con roceria, dstapasto cynetas y alcantarillas
 </t>
        </r>
      </text>
    </comment>
    <comment ref="F13" authorId="0" shapeId="0" xr:uid="{DD56D8FF-656C-439E-BEEF-7C21D8BD0DA2}">
      <text>
        <r>
          <rPr>
            <b/>
            <sz val="9"/>
            <color indexed="81"/>
            <rFont val="Tahoma"/>
            <family val="2"/>
          </rPr>
          <t>YANETH:</t>
        </r>
        <r>
          <rPr>
            <sz val="9"/>
            <color indexed="81"/>
            <rFont val="Tahoma"/>
            <family val="2"/>
          </rPr>
          <t xml:space="preserve">
Construcción de cunetas</t>
        </r>
      </text>
    </comment>
    <comment ref="B16" authorId="1" shapeId="0" xr:uid="{503F6D27-3A18-43D0-A877-2D1A55D0E4A8}">
      <text>
        <r>
          <rPr>
            <b/>
            <sz val="9"/>
            <color indexed="81"/>
            <rFont val="Tahoma"/>
            <family val="2"/>
          </rPr>
          <t>luzme:</t>
        </r>
        <r>
          <rPr>
            <sz val="9"/>
            <color indexed="81"/>
            <rFont val="Tahoma"/>
            <family val="2"/>
          </rPr>
          <t xml:space="preserve">
Interventoría de obras  civiles y consultorías </t>
        </r>
      </text>
    </comment>
    <comment ref="B33" authorId="1" shapeId="0" xr:uid="{E5BD9059-0096-4FB6-9CF9-A7CDF1F54180}">
      <text>
        <r>
          <rPr>
            <b/>
            <sz val="9"/>
            <color indexed="81"/>
            <rFont val="Tahoma"/>
            <family val="2"/>
          </rPr>
          <t>luzme:</t>
        </r>
        <r>
          <rPr>
            <sz val="9"/>
            <color indexed="81"/>
            <rFont val="Tahoma"/>
            <family val="2"/>
          </rPr>
          <t xml:space="preserve">
Parque  principal,  milagrosa, héroes  y otros  </t>
        </r>
      </text>
    </comment>
  </commentList>
</comments>
</file>

<file path=xl/sharedStrings.xml><?xml version="1.0" encoding="utf-8"?>
<sst xmlns="http://schemas.openxmlformats.org/spreadsheetml/2006/main" count="2231" uniqueCount="1144">
  <si>
    <t>PLAN DE DESARROLLO MUNICIPAL "SIEMPRE PRESENTE, TRABAJANDO DE FRENTE, POR EL BIENESTAR DE LA GENTE"</t>
  </si>
  <si>
    <t>PLAN DE ACCIÓN EJECUTADO 2024</t>
  </si>
  <si>
    <t>PILAR ESTRATEGICO: EJE 2   Desarrollo económico y agropecuario integral y sostenible</t>
  </si>
  <si>
    <t>SECTOR:   AGRICULTURA Y DESARROLLO RURAL</t>
  </si>
  <si>
    <t xml:space="preserve">PROGRAMA:  </t>
  </si>
  <si>
    <t>DESARROLLO AGROPECUARIO AMBIENTALMENTE SOSTENIBLE</t>
  </si>
  <si>
    <t xml:space="preserve">SECRETARIA RESPONSABLE:  </t>
  </si>
  <si>
    <t>SECRETARIA DE PRODUCTIVIDAD, COMPETITIVIDAD Y MEDIO AMBIENTE</t>
  </si>
  <si>
    <t>PROGRAMACIÓN EJECUTADA</t>
  </si>
  <si>
    <t>FUENTE FINANIACIÓN</t>
  </si>
  <si>
    <t>META</t>
  </si>
  <si>
    <t>DESCRIPCIÓN DE LA META PRODUCTO</t>
  </si>
  <si>
    <t>INDICADOR</t>
  </si>
  <si>
    <t>LINEA BASE</t>
  </si>
  <si>
    <t>META DEL CUATRENIO</t>
  </si>
  <si>
    <t>PROGRAMACIÓN FÍSICA DE LA META AÑO 2024</t>
  </si>
  <si>
    <t>EJECUCIÓN FÍSICA DE LA META AÑO 2024</t>
  </si>
  <si>
    <t>DESCRIPCIÓN DEL PRODUCTO</t>
  </si>
  <si>
    <t>ACTIVIDAD</t>
  </si>
  <si>
    <t>COFINANCIACIÓN DEPARTAMENTO</t>
  </si>
  <si>
    <t>RECURSOS NACIÓN SGR</t>
  </si>
  <si>
    <t>RECURSOS PROPIOS</t>
  </si>
  <si>
    <t>RECURSOS FUNCIONAMIENTO</t>
  </si>
  <si>
    <t>OTROS RECURSOS</t>
  </si>
  <si>
    <t>NO REQUIERE RECURSOS</t>
  </si>
  <si>
    <t>TOTALES</t>
  </si>
  <si>
    <t>POBLACIÓN BENEFICIADA</t>
  </si>
  <si>
    <t xml:space="preserve">OBSERVACIÓN </t>
  </si>
  <si>
    <t xml:space="preserve">Programado </t>
  </si>
  <si>
    <t xml:space="preserve">Ejecutado </t>
  </si>
  <si>
    <t>Programado</t>
  </si>
  <si>
    <t xml:space="preserve">Implementar en las familias rurales, un programa para fertilización con el fin de mejorar los rendimientos y la calidad de las cosechas. </t>
  </si>
  <si>
    <t>número de familias incluidas en el programa</t>
  </si>
  <si>
    <t>Planilla de entrega</t>
  </si>
  <si>
    <t xml:space="preserve">Se entregaron  un promedio de 300 bultos de  abonos organicos a productores de difentes  cultiivos como paneleros, cafeteros, ganaderos </t>
  </si>
  <si>
    <t xml:space="preserve">Implementar y mantener en 150 familias, el programa de diversificación y renovación de cultivos para mejorar las condiciones del suelo, </t>
  </si>
  <si>
    <t xml:space="preserve">programa de diversificación y renovación de cultivos </t>
  </si>
  <si>
    <t xml:space="preserve"> se han realizado visitas de diagnostico y seguimiento a los productores interesaddos.</t>
  </si>
  <si>
    <t>Fomentar en 60 familias campesinas, las buenas prácticas agrícolas (BPA) con el fin de mejorar los procesos en las diferentes cadenas productivas, con enfoque en negocios verdes</t>
  </si>
  <si>
    <t>Número de familias incluidas</t>
  </si>
  <si>
    <t>Buenas practicas agriculas (Negocios verdes )</t>
  </si>
  <si>
    <t xml:space="preserve">Se realizó capacitación en la Vereda Hoya Grande, en Buenas prácticas agrícolas en Plátano, en temas de “control de Plagas en Picudo y Moko del Plátano” y otra en la Vereda la Huerta en Buenas Prácticas Agrícolas, “BPA en temas de Caña y Cacao”, las dos (2) capacitaciones fueron dictadas por profesionales del ICA </t>
  </si>
  <si>
    <t>Mantener e incrementar a 50 familias, en programas de fortalecimiento de los procesos productivos y agroindustriales de las cadenas productivas (café, plátano, panela, frutales, forestales, hortalizas, ganadería, piscicultura, entre otros).</t>
  </si>
  <si>
    <t>Número de familias apoyadas</t>
  </si>
  <si>
    <t xml:space="preserve">Asistencia técnica con personal de la oficina </t>
  </si>
  <si>
    <t xml:space="preserve"> VISITAS O ASISTENCIAS TÉCNICAS debidamente georreferenciadas y diligenciadas en los records de visitas, firmadas por los productores. En las cadenas productivas de Café, Caña, y Diversificación.</t>
  </si>
  <si>
    <t xml:space="preserve">Mantener e implementar programa de huertas caseras para buscar la sostenibilidad de 200 familias vegunas
</t>
  </si>
  <si>
    <t>Número de familias campesinas atendidas</t>
  </si>
  <si>
    <t>huertas caseras implemetnadas</t>
  </si>
  <si>
    <t xml:space="preserve">mediante contrato de suministro No. 242: SUMINISTRO DE SEMILLAS PARA PROMOVER LA SEGURIDAD ALIMENTARIA EN LA POBLACION RURAL Y URBANA DEL MUNICIPIO DE LA VEGA - CUNDINAMARCA, CONFORME AL PLAN DE DESARROLLO MUNICIPAL 2024 - 2027,  por el valor de 16.197.418 </t>
  </si>
  <si>
    <t>Mantener e incrementar en 50 ganaderos más, el programa de mejoramiento genético con el fin de fortalecer la ganadería del municipio.</t>
  </si>
  <si>
    <t>Número de ganaderos incluidos en el programa</t>
  </si>
  <si>
    <t>programa de mejoramiento genetico</t>
  </si>
  <si>
    <t>mediante contrato  No. 102: PRESTACIÓN DE SERVICIOS COMO APOYO A LA GESTION EN PROCESOS DE ESTERILIZACIÓN Y ASISTENCIA PECUARIA REPRODUCTIVA (MEJORMIENTO GENETICO E INSEMINACION ARTIFICIAL), EN PROCEDIMIENTOS VETERINARIOS GENEREALES Y PARA ATENDER CASOS DE MALTRATO ANIMAL EN EL MUNICIPIO DE LA VEGA CUNDINAMARCA, CONFORME A LO ESTABLECIDO EN EL PLAN DE DESARROLLO MUNICIPAL VIGENTE, por el valor de $22.500.000. Desarrollando actividades de  57 inseminaciones, 69 ecografias, procedimientos de apoyo a los pequeños productores
Mediante contrato  CSUM-247-2024, SUMINISTRO DE MEDICAMENTOS E INSUMOS VETERINARIOS PARA EL APOYO A LA JUNTA DEFESORA DE ANIMALES Y LOS PEQUEÑOS Y MEDIANOS PRODUCTORES DEL MUNICIPIO DE LA VEGA CUNDINAMARCA CONFORME A LOS LINEAMIENTOS ESTABLECIDOS EN EL PLAN DE DESARROLLO MUNICIPAL 2024 2027,</t>
  </si>
  <si>
    <t>Desarrollar anualmente una feria equina en el municipio de la Vega.</t>
  </si>
  <si>
    <t>Número de eventos realizados</t>
  </si>
  <si>
    <t>Realizacion Feria Equina</t>
  </si>
  <si>
    <t xml:space="preserve">Se desarrollo la  Feria Equina feria equina grado B, los dias 16 y 17 de noviembre  mediante contrato No. 272 PRESTACION DE SERVICIOS DE APOYO LOGISTICO, CINTERIA Y JURADOS PARA LA REALIZACION DE LA OCTAVA (VIII) EXPOSICION EQUINA GRADO B, QUE SE LLEVARA A CABO LOS DÍAS 16 Y 17 DE NOVIEMBRE DE 2024, EN EL MUNICIPIO DE LA VEGA - CUNDINAMARCA, CONFORME A LOS LINEAMIENTOS ESTABLECIDOS EN EL PLAN DE DESARROLLO MUNICIPAL 2024-2027 por ell valor de $24.000.000
 y el de  PRESTACION DE SERVICIOS PARA LA INSTALACION, ADECUACION Y DESMONTE DE PESEBRERAS, PISTA SONORA, NECESARIOS EN LA REALIZACION DE LA VIII FERIA EQUINA GRADO B, QUE SE LLEVARA A CABO LOS DÍAS 16 Y 17 DE NOVIEMBRE DE 2024, EN EL MUNICIPIO DE LA VEGA - CUNDINAMARCA, CONFORME A LOS LINEAMIENTOS ESTABLECIDOS EN EL PLAN DE DESARROLLO MUNICIPAL 2024-2027 por el valor de $36.000.000
</t>
  </si>
  <si>
    <t>Mantener el apoyo a los 12 proyectos de emprendimiento asociativos existentes</t>
  </si>
  <si>
    <t>número de proyectos apoyados</t>
  </si>
  <si>
    <t>proyectos asociativos apoyados</t>
  </si>
  <si>
    <t>Asociaciones legalmente constituidas y asesoradas en el ámbito legal(Renovación del Registro en Cámara de Comercio, reporte ante la DIAN). Se realiza acompañamiento permanente tanto en asambleas como encuentros de los asociados. se mantienen informados de las diferentes convocatorias a las que pueden aplicar y se apoya en los procesos de inscripción. se les realiza la invitación a participar en los mercados campesinos desarrollados por el municipio</t>
  </si>
  <si>
    <t>Apoyar la creación de 5 nuevos emprendimientos dentro del marco legal vigente</t>
  </si>
  <si>
    <t>Número de emprendimientos</t>
  </si>
  <si>
    <t>asociaciones creadas</t>
  </si>
  <si>
    <t>SE CREARON DOS (2)  ASOCIACIONES: ASOCIACION DE APICULTORES DE LA VEGA CUNDINAMARCA – ASOAPILAVEGA y SOCIACION CUIDANDO EL MEDIO AMBIENTE</t>
  </si>
  <si>
    <t>Mantener el programa de los mercados campesinos en el municipio de la vega.</t>
  </si>
  <si>
    <t>Un programa implementado</t>
  </si>
  <si>
    <t>realizacion de mercados</t>
  </si>
  <si>
    <t>Se realizaron 5 mercados en el transcurso del año  mediante contrato No. 021 APOYO LOGÍSTICO PARA LA EJECUCION DE LOS MERCADOS CAMPESINOS A REALIZARSE DURANTE LA VIGENCIA 2024, EN EL MUNICIPIO DE LA VEGA CUNDINAMARCA, CONFORME AL PLAN DE DESARROLLO MUNICIPAL VIGENTE</t>
  </si>
  <si>
    <t>Apoyar a  20 pequeños productores en ferias ó eventos, a nivel municipal, departamental y nacional.</t>
  </si>
  <si>
    <t>Número de productores apoyados en participacion de ferias.</t>
  </si>
  <si>
    <t>participacion en ferias</t>
  </si>
  <si>
    <t>Han participado en ferias como mercados campesinos   cinco pequeños productores en  los municipio de Utica, Villeta</t>
  </si>
  <si>
    <t>040</t>
  </si>
  <si>
    <t xml:space="preserve">Crear e implementar el programa “volvamos a la plaza”, para fortalecer e impulsar la confianza y comodidad de los consumidores y control de vendedores informales de productos agropecuarios que vienen de otros municipios, </t>
  </si>
  <si>
    <t>Número de programas implementados</t>
  </si>
  <si>
    <t>volvamos a la plaza.</t>
  </si>
  <si>
    <t>Como iniciativa en el plan de gobierno 2024-2027,  se establaecio las visitas dominicales del gabainete municipal para la atencion directa de los campesinos y productores que asisten a la plaza de mercado.</t>
  </si>
  <si>
    <t>041</t>
  </si>
  <si>
    <t xml:space="preserve"> Implementar un programa de asesoramiento a los productores agropecuarios en herramientas que contribuyan a mejorar la comercialización de los productos</t>
  </si>
  <si>
    <t>Estrategías para fortalecer los procesos de comercialización de los productores del municipio</t>
  </si>
  <si>
    <t>Con el apoyo del Ministerio de Agricultura y Fedepanela se ha dado capacitacion a los productores de la Asociaciocion de paneleros de la Vega en Normatividad del producto panela, con el fin de mejorar su presentacion y por ende la comercializacion del producto.</t>
  </si>
  <si>
    <t>042</t>
  </si>
  <si>
    <t>Realizar un evento anual que resalte la labor de la población campesina del municipio</t>
  </si>
  <si>
    <t>Número de eventos realizados en el cuatrenio</t>
  </si>
  <si>
    <t>evento  de la familia campesina celebrado</t>
  </si>
  <si>
    <t>Mediante CPS-230-2024, s realizo el proceso de PRESTACION DE SERVICIOS DE APOYO LOGISTICO Y ARTISTICO PARA LA REALIZACIÓN DE LAS ACTIVIDADES EN LA CELEBRACIÓN Y RECONOCIMIENTO DE LA LABOR DE LA FAMILIA CAMPESINA EN EL MUNICIPIO DE LA VEGA-CUNDINAMARCA, CONFORME A LOS LINEAMIENTOS ESTABLECIDOS EN EL PLAN DE DESARROLLO 2024/2027, por el valor de  $218.752.000</t>
  </si>
  <si>
    <t>043</t>
  </si>
  <si>
    <t>Implementar anualmente un programa de asistencia técnica agropecuaria con e fin de beneficiar a los pequeños y medianos productores del municipio de La Vega</t>
  </si>
  <si>
    <t>Un programa anual implementado</t>
  </si>
  <si>
    <t>Programa de asistencia técnica directa con personal oficina y contratista</t>
  </si>
  <si>
    <t>mediante CPS-066-2024 PRESTACIÓN DE SERVICIOS PROFESIONALES COMO ASESOR EN EL SECTOR AGROPECUARIO Y ECONOMICO, CORRESPONDIENTES A LA SECRETARÍA DE PRODUCTIVIDAD Y COMPETITIVIDAD, DE CONFORMIDAD CON LO ESTABLECIDO EN EL PLAN DE DESARROLLO MUNICIPAL VIGENTE</t>
  </si>
  <si>
    <t>PILAR ESTRATEGICO:   Agua, ordenamiento y sostenibilidad ambiental</t>
  </si>
  <si>
    <t>SECTOR:  Ambiente y Desarrollo Sostenible</t>
  </si>
  <si>
    <t>PROGRAMA:  Conservación de la biodiversidad y sus servicios ecosistémicos</t>
  </si>
  <si>
    <t>PRODUCTO Y DESCRIPCIÓN</t>
  </si>
  <si>
    <t>211</t>
  </si>
  <si>
    <t>Apoyar a los acueductos rurales y urbanos en la siembra de árboles nativos para la protección de las fuentes de captación del recurso hídrico de cada acueducto</t>
  </si>
  <si>
    <t>número de arbóles plantados</t>
  </si>
  <si>
    <t xml:space="preserve">Siembra de arboles en acueductos </t>
  </si>
  <si>
    <t xml:space="preserve"> Se han realizado reforestaciones en el predio del Acueducto Veredal ASUAMINAL, predio de Don José Toro en la Vereda Centro Poblado El Vino en compañía con El Colegio del Vino, en la Vereda Bulucaima, Predio La Milagrosa, Vereda Rosario Bajo, Corredor Ecológico IED Luis Alfonso Valbuena, Parque Principal del Municipio, con un estimado de material vegetal de diferentes especies de 3000 árboles sembrados </t>
  </si>
  <si>
    <t>222</t>
  </si>
  <si>
    <t>Actualizar e implementar el Plan de Gestión Integral de Residuos Solidos-PGIRS</t>
  </si>
  <si>
    <t>1 PGIRS actualizado</t>
  </si>
  <si>
    <t xml:space="preserve">Implementacion de La Gestion Integral de Residuos  Solidos, PGIRS actualizado </t>
  </si>
  <si>
    <t>Contrato  no 53. PRESTACION DE SERVICIOS PROFESIONALES PARA ATENDER LOS PROCEDIMIENTOS ADMINISTRATIVOS A REALIZARSE ANTE LAS AUTORIDADES AMBIENTALES, Y CONTRIBUIR CON EL DESARROLLO DE DEL PLAN DE GESTION INTEGRAL DE RESIDUOS SOLIDOS (PGIRS) Y ACTUALIZAR LA PLATAFORMA SIGAM DEL MUNICIPIO DE LA VEGA CUNDINAMARCA, CONFORME A LOS LINEAMIENTOS ESTABLECIDOS EN EL PLAN DE DESARROLLO MUNICIPAL VIGENTE.</t>
  </si>
  <si>
    <t>230</t>
  </si>
  <si>
    <t>Continuar con el proceso comunitario de educación Ambiental simplificando la lucha contra el Cambio Climático, según lo establecido en el POMCA</t>
  </si>
  <si>
    <t>número de campañas anuales realizadas</t>
  </si>
  <si>
    <t xml:space="preserve">Eduación ambiental - cambio climático </t>
  </si>
  <si>
    <t>Capacitaciòn  con educandos sobre Cambio Climàtico  en el Colegio RHIDA,</t>
  </si>
  <si>
    <t>232</t>
  </si>
  <si>
    <t>Continuar con el programa de educación ambiental en el municipio  (CIDEA)</t>
  </si>
  <si>
    <t xml:space="preserve">Numero de programas implementados </t>
  </si>
  <si>
    <t xml:space="preserve"> Educacion Ambiental</t>
  </si>
  <si>
    <t xml:space="preserve">Mediante contrato 072- PRESTACION DE SERVICIOS DE APOYO A LA GESTION PARA CONTRIBUIR CON EL DESARROLLO DE LA EDUCACIÓN AMBIENTAL Y REFORESTACION, FOMENTANDO LA EJECUCIÓN DE LAS ACTIVIDADES CORRESPONDIENTES EN EL MUNICIPIO DE LA VEGA CUNDINAMARCA, CONFORME A LOS LINEAMIENTOS ESTABLECIDOS EN EL PLAN DE DESARROLLO MUNICIPAL VIGENTE. Se realizo un cronograma ambiental, se establecio el PEAM  y adicional se actualizo el decreto. El cronograma para el año 2024 cuenta con 15 actividades para las instituciones y comunidad en general en donde se han venido desarrollando exitosamente en cuanto a charlas educativas y de sensibilización, diferentes reforestaciones, limpiezas hidricas , caminatas ecologicas y ambientales, concuros ambientales, senderos ecologicos, talleres educativos.
Se han realizado tres reuniones del comité interinstitucional de educación ambiental CIDEA, con el objetivo de realizar y ejecutar el cronograma de actividades para el año 2024.
Se ha realizado diferentes actividades con las instituciones educativas del Municipio, con el fin de sensibilizar y apoyar al medio ambiente, información y conocimiento sobre el DMI, cuidado ambiental, etc.
</t>
  </si>
  <si>
    <t>233</t>
  </si>
  <si>
    <t xml:space="preserve"> Alimentar el sistema de gestión ambiental municipal-SIGAM, de acuerdo con los lineamientos de la autoridad ambiental. </t>
  </si>
  <si>
    <t>número de acutualizaciones realizadas</t>
  </si>
  <si>
    <t>En el marco del Contrato de Prestación de Servicios Profesionales No. 053 de 2024</t>
  </si>
  <si>
    <t>En el marco del Contrato de Prestación de Servicios Profesionales No. 053 de 2024, la profesional ejecuto la actualización integral de la plataforma del Sistema de Gestión Ambiental Municipal (SIGAM). Como parte de este proceso, al final del año se entregaran actas de las reuniones del Consejo Ambiental Municipal, así como la actualización del perfil ambiental. Estas actividades son esenciales para culminar la renovación completa de la plataforma, logrando un 100% de actualización para el año 2024. Este procedimiento se desarrolla con la asistencia técnica del ingeniero Ghordan Téllez, adscrito a la Dirección de Seguimiento y Control (DESCA) de la Corporación Autónoma Regional de Cundinamarca (CAR).</t>
  </si>
  <si>
    <t>234</t>
  </si>
  <si>
    <t xml:space="preserve"> Desarrollar dos (2) campañas al año programadas en el calendario ambiental </t>
  </si>
  <si>
    <t>número de campañas ejecutadas</t>
  </si>
  <si>
    <t>Campañas calendario ambiental (Día del agua, días de la tierra, día del árbol)</t>
  </si>
  <si>
    <t xml:space="preserve">De acuerdo con el calendario ambiental del Ministerio de Ambiente y Desarrollo Sostenible, se llevaron a cabo diversas campañas para conmemorar fechas relevantes, enfocadas en la sensibilización y participación comunitaria en temas ambientales:
29 de abril - Día del Árbol: En esta fecha, se realizó una campaña educativa en la I.E. Luis Alfonso Valbuena, donde se destacó la importancia de los árboles para el medio ambiente. A través de charlas y actividades prácticas, se promovió la conciencia sobre los beneficios de los árboles, como la absorción de CO2, la conservación del agua y la biodiversidad, además de incentivar la siembra y el cuidado de los mismos.
5 de junio - Día Mundial del Medio Ambiente: Esta jornada se celebró en la I.E.D. Ricardo Hinestrosa Daza, donde se organizaron actividades de sensibilización sobre problemas ambientales globales como el cambio climático, la contaminación y la pérdida de biodiversidad. Se promovieron acciones concretas para reducir el impacto ambiental, tales como la reducción del uso de plásticos y la adopción de hábitos sostenibles.
17 de septiembre - Día Mundial de la Limpieza: En esta fecha, se realizó una jornada de limpieza en la quebrada Reyes del municipio, convocando a funcionarios públicos y ciudadanos en general. El objetivo fue recolectar residuos sólidos y promover la responsabilidad ambiental. Además, en el mismo mes, se llevó a cabo el Reciclatón Municipal, que incluyó un proceso de capacitación en cada barrio, con la participación activa de los estudiantes de la I.E.D. Ricardo Hinestrosa Daza. Estos estudiantes desempeñaron un papel clave en la promoción de la separación en la fuente, contribuyendo a evitar el arrojo de residuos en las fuentes hídricas.
</t>
  </si>
  <si>
    <t>235</t>
  </si>
  <si>
    <t>Mantener el programa de economía circular anualmente, con enfoque de negocios verdes</t>
  </si>
  <si>
    <t>Programa de capacitación, sensibilización</t>
  </si>
  <si>
    <t>Una actividad del programa economia circular dentro del tercer evento del mercado campesino, que consistio en  capaciitar a toda la pobacion  expositora (campesinos) y compradora del evento, para hacer uso y reuso de todos los elementos que tengan una  segunda o tercera vida util.
A traer el morral, el canasto para llevar sus productos, alimentos. etc y asi evita el uso de materiales contaminantes de un solo uso.</t>
  </si>
  <si>
    <t>236</t>
  </si>
  <si>
    <t>Establecer una campaña anual de concientización para mitigar la contaminación de fuentes hídricas por actividades agrícolas y pecuarias, según lineamientos del POMCA</t>
  </si>
  <si>
    <t>Número de campañas realizadas</t>
  </si>
  <si>
    <t>Campañas de mitigación contaminación fuentes hídricas</t>
  </si>
  <si>
    <t>Se realizaron visitas de Inspeccion y Vigilancia a establecimientos como:  Porcicolas, Avicolas que son las que mayor contaminación generan en las fuentes hídricas. Se lleva a cabo la implementación de la campaña en las zonas identificadas, con la supervisión constante de la CAR para garantizar que las estrategias adoptadas estén alineadas con los lineamientos del POMCA. Se establecen mecanismos de seguimiento para evaluar la efectividad de la campaña y realizar ajustes si es necesario.</t>
  </si>
  <si>
    <t>237</t>
  </si>
  <si>
    <t>Mantener actualizado el inventario de fuentes hidricas</t>
  </si>
  <si>
    <t xml:space="preserve">un inventario actualizado con personal de la oficina </t>
  </si>
  <si>
    <t>inventario de fuentes hidricas</t>
  </si>
  <si>
    <t xml:space="preserve">✔ se han realizado visitas a solicitud de los usuarios, a las fuentes hídricas, verificando sus condiciones que determina la normatividad (decreto 033 de 2021), exención sobre el pago del impuesto predial por el Acuerdo Municipal 013 del 2021, art 56 y 57, se realizaron visitas a diferentes predios pertenecientes al Municipio de La Vega que cuentan con nacimientos de agua dentro del predio a los cuales se les aplica el anterior acuerdo, donde este año tiene un aproximado de 120 visitas
</t>
  </si>
  <si>
    <t>241</t>
  </si>
  <si>
    <t>Gestionar la implementación del Programa de familia anual de guardabosques y guardaparques para la vigilancia y control y la conservación y protección de zonas estratégicas del municipio (DMI cuchilla el Chuscal, laguna el tabacal y humedales y Humedal de Cacahual)</t>
  </si>
  <si>
    <t>contrato de guardabosques</t>
  </si>
  <si>
    <t>Mediante contratos de Prestacion de servicios No. 69, 70 y 118 se  realizvo la PRESTACIÓN DE SERVICIOS Y DE APOYO A LA GESTION COMO GUARDABOSQUES PARA GARANTIZAR LA PROTECCION AMBIENTAL Y SOSTENIBILIDAD DE LOS PARQUES Y ZONAS DE INTERES DE CONSERVACION DEL MUNICIPIO DE LA VEGA, DE CONFORMIDAD CON LO ESTABLECIDO EN EL PLAN DE DESARROLLO MUNICIPAL VIGENTE</t>
  </si>
  <si>
    <t>244</t>
  </si>
  <si>
    <t>Mantenimiento del Parque El Tabacal y de él Humedal El Cacahual</t>
  </si>
  <si>
    <t>número de mantenimientos realizados</t>
  </si>
  <si>
    <t>contratos de mantenimiento</t>
  </si>
  <si>
    <t>Mediante contratos de Prestacion de Servicios No. 83, 96, 13 y 45 se  realizvo   la  PRESTACIÓN DE SERVICIOS COMO APOYO A LA GESTION EN EL MANTENIMIENTO, ADECUACION DE PARQUEADERO, CAMPING, KIOSCOS Y PARQUE ECOLÓGICO LAGUNA EL TABACAL, EN EL MUNICIPIO DE LA VEGA CUNDINAMARCA, DE CONFORMIDAD CON LO ESTABLECIDO EN EL PLAN DE DESARROLLO VIGENTE</t>
  </si>
  <si>
    <t>248</t>
  </si>
  <si>
    <t>Implementar un programa de capacitación anual para el manejo de los residuos sólidos, que conlleven a una correcta implementación de los (PGIRS), donde se incluya la reducción y aprovechamiento de los residuos generado</t>
  </si>
  <si>
    <t>Número de capacitaciones realizadas en el cuatrenio</t>
  </si>
  <si>
    <t>jornadas</t>
  </si>
  <si>
    <t>.Reciclatón en la I.E.D. Ricardo Hinestrosa Daza: Esta actividad se llevó a cabo los días 5, 6 y 7 de junio, con el objetivo de recolectar residuos aprovechables que los estudiantes habían acumulado durante el año. Además de la recolección, se impartieron capacitaciones a la comunidad estudiantil, con la participación de profesores, profesionales de la CAR, la Empresa de Servicios Públicos de La Vega y profesionales de la Secretaría de Productividad, Competitividad y Medio Ambiente. Estas capacitaciones se enfocaron en la concienciación sobre la importancia de la separación en la fuente y las acciones cotidianas que pueden contribuir al cuidado del medio ambiente. El total recolectado fue de 2.485,58 kg de residuos aprovechables.
2.Reciclatón Municipal: Este evento se llevó a cabo el 20 de septiembre, tras un meticuloso proceso de planificación. Contó con la colaboración y participación de docentes y estudiantes de la I.E.D. Ricardo Hinestrosa Daza, profesionales de la CAR, la Secretaría de Ambiente de la Gobernación de Cundinamarca, la Secretaría de Productividad, Competitividad y Medio Ambiente, la Empresa de Servicios Públicos de La Vega, grupos de defensores de animales y líderes ambientales. Durante la jornada, se realizó la recolección de residuos en los diferentes barrios del municipio, estableciendo un centro de acopio en el parque principal. Se lograron recolectar 921,6 kg de residuos aprovechables. Además, se llevaron a cabo capacitaciones lúdicas con el objetivo de incentivar la separación en la fuente y evitar la contaminación de fuentes hídricas</t>
  </si>
  <si>
    <t>251</t>
  </si>
  <si>
    <t>Establecer un programa anual de reforestación para incrementar la cobertura forestal y fortalecimiento de biodiversidad en microcuencas, nacimientos y rondas hídricas abastecedoras de acueductos municipales, mediante estrategias de reforestación con especies nativas.</t>
  </si>
  <si>
    <t>Número de arboles plantados</t>
  </si>
  <si>
    <t>arboles para reforestatr planta</t>
  </si>
  <si>
    <t>Se ha realizado reforestaciónes y sembratones alrededor del municipio fortaleciento nuestro DMI, fuentes hidricas y nacimientos con el apoyo de la comunidad y de la mano con todas las instituciones educativas, se a reforestado acueductos veredales como lo es ASUAMINAL.</t>
  </si>
  <si>
    <t>254</t>
  </si>
  <si>
    <t>Elaborar e implementar  un plan de producción sostenible que den valor a la agricultura familiar, que aporten a la seguridad, autonomía y soberanía alimentaria y al mejoramiento de la calidad de vida bajo conceptos de producción agroecológica en los hogares campesinos de la cuenca, con enfoque con negocios verdes</t>
  </si>
  <si>
    <t>Un plan elaborado e implementado</t>
  </si>
  <si>
    <t xml:space="preserve">Programa de seguridad alimentaria,  se ejecuta con personal y contratistas de la oficina </t>
  </si>
  <si>
    <t>Mediante contrato de Minima Cuantia No. 041 de  SUMINISTRO DE SEMILLAS PARA PROMOVER LA SEGURIDAD ALIMENTARIA EN LA POBLACION RURAL Y URBANA DEL MUNICIPIO DE LA VEGA - CUNDINAMARCA, CONFORME AL PLAN DE DESARROLLO MUNICIPAL 2024 - 2027, se  realizaron parcelas de huerta casera,    con capacitacion dea produccion agroecologica en las diferentes veredas, entregando kit der semillas  a las diferentes familias.</t>
  </si>
  <si>
    <t>SECTOR:  Gobierno Territorial</t>
  </si>
  <si>
    <t>PROGRAMA:  Saneamiento básico</t>
  </si>
  <si>
    <t>226</t>
  </si>
  <si>
    <t>Fomentar el establecimiento de un programa de bienestar animal con acciones que den cumplimiento a la ley 1774 de 2016</t>
  </si>
  <si>
    <t>Un programa  formulado e implementado</t>
  </si>
  <si>
    <t xml:space="preserve">
Mediante contrato  CSUM-247-2024, SUMINISTRO DE MEDICAMENTOS E INSUMOS VETERINARIOS PARA EL APOYO A LA JUNTA DEFESORA DE ANIMALES Y LOS PEQUEÑOS Y MEDIANOS PRODUCTORES DEL MUNICIPIO DE LA VEGA CUNDINAMARCA CONFORME A LOS LINEAMIENTOS ESTABLECIDOS EN EL PLAN DE DESARROLLO MUNICIPAL 2024 2027,
Mediante CPS  No. 189 RESTACION DE SERVICIOS Y APOYO TECNICO EN LOS PROCEDIMIENTOS VETERINARIOS GENERALES Y EN LOS PROCESOS DE ESTERILIZACION Y ASISTENCIA PECUARIA REPRODUCTIVA DE ACUERDO CON EL PROGRAMA DE BIENESTAR ANIMAL DEL MUNICIPIO DE LA VEGA CUNDINAMARCA Y LO ESTABLECIDO EN EL PLAN DE DESARROLLO MUNICIPAL 2024-2027
Mediante CPS No. 132 PRESTACIÓN DE SERVICIOS PROFESIONALES COMO MÉDICO VETERINARIO PARA LA ASISTENCIA GENERAL DE ANIMALES DE LOS PEQUEÑOS Y MEDIANOS PRODUCTORES AGROPECUARIOS Y ANTE LA OCURRENCIA DE CASOS DE MALTRATO ANIMAL, EN EL MUNICIPIO DE LA VEGA CUNDINAMARCA, CONFORME A LO ESTABLECIDO EN EL PLAN DE DESARROLLO MUNICIPAL VIGENTE</t>
  </si>
  <si>
    <t>228</t>
  </si>
  <si>
    <t>Implementar un programa de apoyo y mantenimiento de la Junta Defensora de Animales</t>
  </si>
  <si>
    <t xml:space="preserve">Contratos de OPS, veterinaria y asistente veterinario e insumos </t>
  </si>
  <si>
    <t>Esta en proceso de reactivacion, eleccion de la Junta Defensora de animales.
Mediante contrato  CSUM-247-2024, SUMINISTRO DE MEDICAMENTOS E INSUMOS VETERINARIOS PARA EL APOYO A LA JUNTA DEFESORA DE ANIMALES Y LOS PEQUEÑOS Y MEDIANOS PRODUCTORES DEL MUNICIPIO DE LA VEGA CUNDINAMARCA CONFORME A LOS LINEAMIENTOS ESTABLECIDOS EN EL PLAN DE DESARROLLO MUNICIPAL 2024 2027,</t>
  </si>
  <si>
    <t xml:space="preserve">PILAR ESTRATEGICO:  </t>
  </si>
  <si>
    <t xml:space="preserve">SECTOR:  </t>
  </si>
  <si>
    <t xml:space="preserve">PROGRAMAS:    </t>
  </si>
  <si>
    <t xml:space="preserve">PROGRAMA: </t>
  </si>
  <si>
    <t>Implementar  el programa anual  de Banco de Materiales que une esfuerzos entre la administración municipal y la comunidad para la realización de obras necesarias y de gran impacto social en barrios y veredas.</t>
  </si>
  <si>
    <t>Programa de Banco de materiales implementado en el municipio</t>
  </si>
  <si>
    <t>Adecuación y mantenimiento del Coliseo Municipal</t>
  </si>
  <si>
    <t>Coliseo Municipal adecuado y mantenido</t>
  </si>
  <si>
    <t xml:space="preserve">Gestionar  la construcción de un Complejo Acuático en el municipio de La Vega </t>
  </si>
  <si>
    <t>Complejo Acuático Gestionado</t>
  </si>
  <si>
    <t>Realizar un estudio de viabilidad para  adquirir y/o adecuar un espacio para la Escombrera municipal en el cuatrienio.</t>
  </si>
  <si>
    <t>Numero de espacios adquiridos y adecuados</t>
  </si>
  <si>
    <t>Gestionar la Remodelación y Ampliación de la Casa de la Cultura "Luis Alfonso Valbuena Ulloa"</t>
  </si>
  <si>
    <t>Remodelación y ampliación de la Casa de la Cultura gestionada.</t>
  </si>
  <si>
    <t xml:space="preserve">SECTOR: </t>
  </si>
  <si>
    <t>Gestionar la construcción del Centro Regional Integral de Respuestas a Emergencias (CRIR) en el municipio</t>
  </si>
  <si>
    <t>Centro Regional Integral de Respuesta  (CRIR) gestionado</t>
  </si>
  <si>
    <t>Gestionar y/o generar convenios para los estudios de detalle de las zonas con condición de riesgo definidas por la autoridad ambiental competente.</t>
  </si>
  <si>
    <t>Estudios de datalle de las zonas con condición de riesgo gestionados o generados.</t>
  </si>
  <si>
    <t>PILAR ESTRATEGICO:  EJE 5</t>
  </si>
  <si>
    <t>SECTOR:  GOBIERNO TERRITORIAL</t>
  </si>
  <si>
    <t xml:space="preserve">FORTALECIMIENTO EN LA GESTIÓN FISCAL Y FINANCIERA DEL MUNICIPIO DE LA VEGA, CUNDINAMARCA </t>
  </si>
  <si>
    <t xml:space="preserve">SECRETARIA RESPONSABLE:  SECRETARIA DE HACIENDA </t>
  </si>
  <si>
    <t>COFINACIACIÓN NACIÓN</t>
  </si>
  <si>
    <t xml:space="preserve">Incrementar el 30% de los ingresos por impuestos distintos a industria, comercio y predial, para mejorar las finanzas, respecto del recaudo año 2023 </t>
  </si>
  <si>
    <t>Número de Transferencias anuales</t>
  </si>
  <si>
    <t>Incrementar el 30% de los ingresos</t>
  </si>
  <si>
    <t>MEJORAR RECAUDO EN IMPUESTOS MUNICIPALES</t>
  </si>
  <si>
    <t>VIGENCIA 2024</t>
  </si>
  <si>
    <t xml:space="preserve">Formular e implementar un programa de saneamiento financiero </t>
  </si>
  <si>
    <t>Número de actividades tecnologigaspara mejora del recaudo anuales</t>
  </si>
  <si>
    <t xml:space="preserve"> saneamiento financiero </t>
  </si>
  <si>
    <t xml:space="preserve">Realizar un plan de saneamiento contable de propiedad, planta y equipo, durante el cuatrenio </t>
  </si>
  <si>
    <t>Numero de actualizaciones  de saneamiento contable actualizados</t>
  </si>
  <si>
    <t xml:space="preserve"> un plan de saneamiento contable de propiedad, planta y equipo</t>
  </si>
  <si>
    <t>SANEAR EL MUNICIPIO TRIBUTARIAMENTE</t>
  </si>
  <si>
    <t>toda poblacion de la vega</t>
  </si>
  <si>
    <t xml:space="preserve">Implementar un plan anual de cobro coactivo para reducir el 40% de los deudores morosos </t>
  </si>
  <si>
    <t>Número de facturas expedidas anualmente</t>
  </si>
  <si>
    <t xml:space="preserve">reducir el 40% de los deudores morosos </t>
  </si>
  <si>
    <t xml:space="preserve">Actualizar el Manual de Cartera del municipio </t>
  </si>
  <si>
    <t>Numero de estatutos actualizados</t>
  </si>
  <si>
    <t xml:space="preserve">Actualizar el Manual de Cartera </t>
  </si>
  <si>
    <t>ACTUALIZAR LAS NORMASPARA MEJORAR EL  RECAUDO EN LOS IMPUESTOS MUNICIPALES</t>
  </si>
  <si>
    <t xml:space="preserve">Elaborar el Estatudo de Fiscalización de impuestos del municipio </t>
  </si>
  <si>
    <t>Elaborar el Estatudo de Fiscalización</t>
  </si>
  <si>
    <t xml:space="preserve">Actualizar el Estatuto Tributario del municipio </t>
  </si>
  <si>
    <t>Actualizar el Estatuto Tributario</t>
  </si>
  <si>
    <t xml:space="preserve">Mantener en funcionamiento de  un programa anual contable de las NIIF Y NICS </t>
  </si>
  <si>
    <t>Numero de actividades anuales realizadas</t>
  </si>
  <si>
    <t>programa anual contable de las NIIF Y NICS</t>
  </si>
  <si>
    <t xml:space="preserve"> Realizar una  actualización catastral o de conservación catastral en el cuatrenio, como base para mejorar los ingresos municipales por predial </t>
  </si>
  <si>
    <t>Numero de actualizaciones  catasreales actualizados</t>
  </si>
  <si>
    <t>actualización catastral o de conservación catastral</t>
  </si>
  <si>
    <t xml:space="preserve">Implementar un programa anual para la recuperación de los impuestos municipales a través de los cobros   persuasivos y coactivos de predial e industria y comercio,  multas, sanciones  y contribuciones. </t>
  </si>
  <si>
    <t>Número de procesos anuales</t>
  </si>
  <si>
    <t xml:space="preserve">recuperación de los impuestos municipales a través de los cobros   persuasivos y coactivos de predial e industria y comercio,  multas, sanciones  y contribuciones. </t>
  </si>
  <si>
    <t xml:space="preserve">            Dotar y mantener anualmente  los programas y software requeridos para los procesos administrativos, presupuestales, contables y financieros del municipio </t>
  </si>
  <si>
    <t>modulos de informacion tecnologico anualmente</t>
  </si>
  <si>
    <t>programas y software requeridos para los procesos administrativos, presupuestales, contables y financieros del municipio  anuales</t>
  </si>
  <si>
    <t>MEJORAR LA CALIDAD INFORMATICA Y TECNOLOGICA  PARA LOS PROGRAMAS  DEL SISTEMA FINACIERO Y PRESUPUESTAL ADMINISTRATIVO Y CONTABLE</t>
  </si>
  <si>
    <t>PILAR ESTRATEGICO:   EJE</t>
  </si>
  <si>
    <t>SECTOR:  40  VIVIENDA TERRITORIO</t>
  </si>
  <si>
    <t xml:space="preserve">            Transferir anualmente recursos al Plan departamental de aguas (PDA), comprometidos a través de acuerdo municipal en el cuatrenio. </t>
  </si>
  <si>
    <t xml:space="preserve">Transferir anualmente recursos al Plan departamental de aguas (PDA), comprometidos a través de acuerdo municipal en el cuatrenio. </t>
  </si>
  <si>
    <t>SEGUIMIENTO AL PLAN DEPARTAMENTAL DE AGUAS CON LA FIA</t>
  </si>
  <si>
    <t>SEGUIMIENTO MEJORAR RECAUDO DE LOS DESEMBOLSOS DE LA FIA DE AUA POTABLE Y SANEAMIENTO BASICO</t>
  </si>
  <si>
    <t xml:space="preserve">PILAR ESTRATEGICO:   EJE </t>
  </si>
  <si>
    <t>SECTOR:  19 SALUD</t>
  </si>
  <si>
    <t>SEGUIMIENTO ALSECTOR SALUD REGIMEN SUBSIDIADO</t>
  </si>
  <si>
    <t xml:space="preserve"> Implementar en un 100% el proceso de programación, gestión y seguimiento del plan de acción de salud </t>
  </si>
  <si>
    <t xml:space="preserve">SEGUIMIENTO MEJORAR RECAUDO E INFORMES DE LOS DESEMBOLSOS  Y APLICACIÓN LOS RECURSOS DEL REGIMEN SUBSIDIADO, ADRES FOSIGA DEPARTAMENTODE ENTRE OTRAS </t>
  </si>
  <si>
    <t xml:space="preserve">PILAR ESTRATEGICO:  Eje 3 Bienestar social, incluyente y con más oportunidades </t>
  </si>
  <si>
    <t xml:space="preserve">SECTOR: CULTURA </t>
  </si>
  <si>
    <t>PROGRAMA:  CULTURA</t>
  </si>
  <si>
    <t xml:space="preserve">SECRETARIA RESPONSABLE:  SECRETARIA DE CULTURA, RECREACION Y DEPORTE </t>
  </si>
  <si>
    <t>RECUERSOS DE SGP</t>
  </si>
  <si>
    <t>145</t>
  </si>
  <si>
    <t>Fortalecer y mantener programas de formación Cultural, Artística y Musical, garantizando la contratación de instructores, talleristas, asesores y personal de apoyo en el sector rural y urbano del Municipio anualmente.</t>
  </si>
  <si>
    <t>Número de Instructores y personal de apoyo contratado</t>
  </si>
  <si>
    <t>Contratos prestación de servicios</t>
  </si>
  <si>
    <t>Se realizó la contratación de 16 formadores en el área cultural</t>
  </si>
  <si>
    <t xml:space="preserve">             </t>
  </si>
  <si>
    <t>146</t>
  </si>
  <si>
    <t>Promover la conformación de semilleros para aumentar la participación de la población infantil, en las escuelas de formación artística y cultural del sector rural y urbano del Municipio.</t>
  </si>
  <si>
    <t>Numero de semilleros implementados</t>
  </si>
  <si>
    <t>Contratcs de prestacion de servicios de Instructores Vinculación y apoyo a los semilleros en Danzas, Banda Sinfonica Infantil, estudiantina (cuerdas)</t>
  </si>
  <si>
    <t>Se realizó la creación de los semilleros de las escuela s para seguir dando continuidad a cada una de las escuelas</t>
  </si>
  <si>
    <t>147</t>
  </si>
  <si>
    <t>Crear y mantener 4 nuevos programas formativos culturales y/o artisticos en el sector rural y/o urbano del Municipio.</t>
  </si>
  <si>
    <t>Número de programas creados</t>
  </si>
  <si>
    <t>Creación y mantenimiento de las escuelas formativas culturales en Banda Marcial, Estudiantina, Banda Fiestera, Cuerdas El Vino</t>
  </si>
  <si>
    <t xml:space="preserve">Se crearon las escuelas de Banda Marcial, Coro y técnica vocal, acordeón, Banda Fiestera y artes plásticas.
</t>
  </si>
  <si>
    <t xml:space="preserve">  </t>
  </si>
  <si>
    <t>148</t>
  </si>
  <si>
    <t>Apoyar a las escuelas de formación y agrupaciones culturales y artísticas Municipales en salidas y aumentar la participación en festivales, eventos, encuentros y concursos a nivel regional, departamental, nacional e internacional.</t>
  </si>
  <si>
    <t>Número de escuelas apoyadas</t>
  </si>
  <si>
    <t xml:space="preserve">Contratcs de prestacion de servicios de Instructores </t>
  </si>
  <si>
    <t>Las escuelas artísticas participaron activamente en festivales y encuentros en municipios como Nocaima, Vergara, Subachoque, Tenjo, Supata, San Juan de Rio Seco, Guasca y Facatativa.</t>
  </si>
  <si>
    <t>149</t>
  </si>
  <si>
    <t>Realizar capacitaciones a los diferentes instructores y representantes artísticos y culturales del Municipio para fortalecer sus competencias y contribuir en la formación artistica de la población que participa de los diferentes programas culturales.</t>
  </si>
  <si>
    <t>Número de capacitaciones realizadas</t>
  </si>
  <si>
    <t>Gestión de capacitadores ante el Ministerio de Cultura, IDECUT, universidades e Institutos</t>
  </si>
  <si>
    <t xml:space="preserve">Se realizaron 4 capacitaciones realizadas por parte del IDECUT
MinCultura y la Secretaria de Cultura, Recreación y Deporte
</t>
  </si>
  <si>
    <t>150</t>
  </si>
  <si>
    <t>Promover y fomentar intercambios con las diferentes escuelas artísticas a nivel nacional e internacional que contribuyan a fortalecer las competencias de la población que participa de los diferentes programas culturales.</t>
  </si>
  <si>
    <t>Número de intercambios realizados</t>
  </si>
  <si>
    <t>Intercambios culturales en la semana cultural</t>
  </si>
  <si>
    <t>Se realizó intercambios con las escuelas de formación de Guasca, Nocaima y Vergara.</t>
  </si>
  <si>
    <t>151</t>
  </si>
  <si>
    <t>Realizar y organizar eventos y/o actividades culturales y artísticas anuales de: tunas, bandas y festival de juventudes intergeneracionales</t>
  </si>
  <si>
    <t>Número de eventos realizados anualmente</t>
  </si>
  <si>
    <t>Contratos de Prestación de servicios y suministro
Festival Departamental de Tunas, Festival de Juventudes Culturales Intergeneracional, Concurso Nacional de Bandas</t>
  </si>
  <si>
    <t xml:space="preserve">Se realizaron los 3 eventos mencionados (Tunas, Bandas
 y Juventudes)
</t>
  </si>
  <si>
    <t>152</t>
  </si>
  <si>
    <t>Realizar y organizar eventos y/o actividades culturales y artísticas en el cuatrenio en el sector urbano y rural</t>
  </si>
  <si>
    <t xml:space="preserve">Número de eventos realizados </t>
  </si>
  <si>
    <t>Tardes Culturales, apoyo en eventos institucionales, muestras culturales y artisticas</t>
  </si>
  <si>
    <t>Se realizaron tardes culturales y apoyos en los eventos realizados por la administración como lo fueron: Feria de emprendimiento
Mercado Campesino Cabalgatas
Tardes culturales en veredas y centro, igualmente se realizó la noche de los mejores</t>
  </si>
  <si>
    <t>153</t>
  </si>
  <si>
    <t>Mantener el programa de estímulos para las escuelas de formación, agrupaciones, integrantes y artistas de las expresiones culturales y musicales del Municipio</t>
  </si>
  <si>
    <t>Un programa funcionando</t>
  </si>
  <si>
    <t>Apoyo financiero circulación</t>
  </si>
  <si>
    <t xml:space="preserve">Se proyecta la circulación de las escuelas de formación para el 2025
</t>
  </si>
  <si>
    <t>154</t>
  </si>
  <si>
    <t>Dotar anualmente con implementación, mobiliario, material pedagógico, instrumentos y accesorios, el 100% de las escuelas de formación artística, cultural y musical del Municipio, para fortalecer los procesos de formación..</t>
  </si>
  <si>
    <t>Número de escuelas de formación dotadas</t>
  </si>
  <si>
    <t>Suministro - Dotación implementación, trajes, instrumentos y accesorios</t>
  </si>
  <si>
    <t>Se realizó la dotación de las escuelas culturales ( Banda, Cuerdas, esudiantina, Musica Urbana)</t>
  </si>
  <si>
    <t>155</t>
  </si>
  <si>
    <t>Apoyar el funcionamiento del Consejo Municipal de Cultura.</t>
  </si>
  <si>
    <t>Un consejo de cultura funcionando</t>
  </si>
  <si>
    <t>Elección del consejo Municipal de Cultura y reglamentación</t>
  </si>
  <si>
    <t>Se conformó el consejo de cultura</t>
  </si>
  <si>
    <t>156</t>
  </si>
  <si>
    <t>Mantener un programa de apoyo y reconocimiento a artistas, creadores y gestores culturales del Municipio.</t>
  </si>
  <si>
    <t>Un programa establecido</t>
  </si>
  <si>
    <t>Acomañamiento BEPS</t>
  </si>
  <si>
    <t>Se realizó el giro correspondiente a colpensiones para la afiliación de las dos personas beneficiadas ( Yolanda y Carlos Orjuela) e igualmente se realizo la afiliación de los dos para recibir la pensión vitalicia por gestores culturales.</t>
  </si>
  <si>
    <t>157</t>
  </si>
  <si>
    <t>Garantizar la operación y funcionamiento de las 2 bibliotecas públicas y la biblioteca itinerante en el sector rural y urbano del Municipio anualmente</t>
  </si>
  <si>
    <t>Número de bibliotecas en funcionamiento</t>
  </si>
  <si>
    <t>Prestación de servicios - Bibliotecaria y bibliotecaria itinerante</t>
  </si>
  <si>
    <t>Se realizó la contratación de dos (2) biliotecarias Urbana y Rural para continuar con este programa, se trasladó la biblioteca del Centenario para el caserío del Vino la cual estará abriendo sus puertas en el mes de marzo de 2025</t>
  </si>
  <si>
    <t>158</t>
  </si>
  <si>
    <t>Garantizar la dotación en mobiliario y material pedagógico a las 2 bibliotecas públicas del municipio.</t>
  </si>
  <si>
    <t>Número de bibliotecas dotadas</t>
  </si>
  <si>
    <t>Suministro - dotación Bibliotecas</t>
  </si>
  <si>
    <t>Se programa esta dotación en el año 2025.</t>
  </si>
  <si>
    <t>159</t>
  </si>
  <si>
    <t>Garantizar la operación y funcionamiento de la ludoteca pública y ludoteca itinerante del Municipio anualmente.</t>
  </si>
  <si>
    <t>numero de ludotecas funcionando</t>
  </si>
  <si>
    <t>Prestación de servicios ludotecarias</t>
  </si>
  <si>
    <t>Se realizó la contratación de la Ludotecaria la cual realiza visitas a los Centros Infantiles</t>
  </si>
  <si>
    <t>160</t>
  </si>
  <si>
    <t>Garantizar la implementación de un plan de  dotación en mobiliario y material pedagógico a la ludoteca pública del municipio.</t>
  </si>
  <si>
    <t>Suministro</t>
  </si>
  <si>
    <t>Se programa la dotación en el año 2025,  e igualmente la ubicación para este programa</t>
  </si>
  <si>
    <t>161</t>
  </si>
  <si>
    <t xml:space="preserve">Establecer una estrategía de creación de una galería cultural e histórica del Municipio, a partir de los aportes de material fotográfico, fílmico y audiovisual que los ciudadanos conserven y reflejen la historia del Municipio. </t>
  </si>
  <si>
    <t>Estrategia implementada</t>
  </si>
  <si>
    <t>Galeria fotografica al parque</t>
  </si>
  <si>
    <t> Se implementara en el año 2025</t>
  </si>
  <si>
    <t>162</t>
  </si>
  <si>
    <t xml:space="preserve">Desarrollar una estrategía de programas de enseñanza, exposición, comercialización y oferta de productos artesanales del Municipio. </t>
  </si>
  <si>
    <t>Participación en Ferias de empendimiento</t>
  </si>
  <si>
    <t>Se realiza este programa en las ferias de emprendimiento Femenina</t>
  </si>
  <si>
    <t>163</t>
  </si>
  <si>
    <t xml:space="preserve">Realizar estudios y diseños de la Casa Cultural y Social </t>
  </si>
  <si>
    <t>un estudio realizado</t>
  </si>
  <si>
    <t>Contratar consultoría para la elaboración de los estudios y Diseños de la casa Cultural y Social</t>
  </si>
  <si>
    <t xml:space="preserve"> Se está realizando estudios para el proyecto de la casa Cultura, con acompañamiento de la Secretaria de Planeación </t>
  </si>
  <si>
    <t>Planeacion e Infraestructura</t>
  </si>
  <si>
    <t>164</t>
  </si>
  <si>
    <t>Gestionar la construcción de la Casa Cultural y Social</t>
  </si>
  <si>
    <t>Gestión realizada</t>
  </si>
  <si>
    <t>Contrato de obra para la construcción de la casa Cultural y Social</t>
  </si>
  <si>
    <t>El proyecto de la casa Cultura, con acompañamiento de la Secretaria de Planeación y Desarrollo Social</t>
  </si>
  <si>
    <t>165</t>
  </si>
  <si>
    <t>Mantenimiento de la Casa Cultural Campesina</t>
  </si>
  <si>
    <t>Contrato de obra para el mantenimiento de la Casa Cultural Campesina</t>
  </si>
  <si>
    <t xml:space="preserve">Esta meta se encuentra a cargo de la Secretaria de ¨Planeación </t>
  </si>
  <si>
    <t>PILAR ESTRATEGICO:  EJE 3: Bienestar social, incluyente y con más oportunidades</t>
  </si>
  <si>
    <t xml:space="preserve">SECTOR:  DEPORTE Y RECREACION </t>
  </si>
  <si>
    <t xml:space="preserve">PROGRAMA:  DEPORTE Y RECREACION </t>
  </si>
  <si>
    <t>181</t>
  </si>
  <si>
    <t>Garantizar la dotación en implementación deportiva del 100% de los programas recreo deportivos del Municipio para fortalecer los procesos formativos.</t>
  </si>
  <si>
    <t>Número de programas deportivos dotados</t>
  </si>
  <si>
    <t xml:space="preserve">Conrtato de suministro </t>
  </si>
  <si>
    <t>Se doto con implementación deportiva las 18 escuelas de formación deportiva del municipio</t>
  </si>
  <si>
    <t xml:space="preserve"> </t>
  </si>
  <si>
    <t>182</t>
  </si>
  <si>
    <t>Fortalecer y mantener 18 programas de formación deportivas y recreativas, garantizando la contratación de instructores, monitores, personal de apoyo y asesorias, en el sector rural y urbano del Municipio anualmente.</t>
  </si>
  <si>
    <t>Prestacion de servicios de profesionales (instructores)</t>
  </si>
  <si>
    <t>Se realizó la contratación de 18 entrenadores deportivos y personal de apoyo para el programa de escuelas de formación deportiva</t>
  </si>
  <si>
    <t>183</t>
  </si>
  <si>
    <t>Crear y mantener tres nuevo programa formativo deportivo y/o recreativos en el sector rural y/o urbano del Municipio.</t>
  </si>
  <si>
    <t xml:space="preserve">Prestacion de servicios </t>
  </si>
  <si>
    <t>Se realizo la contratación de siete instructores deportivos mediante el convenio CI-0129 de 2024, suscrito con Indeportes Cundinamarca</t>
  </si>
  <si>
    <t>184</t>
  </si>
  <si>
    <t>Apoyar salidas deportivas de las Escuelas y/o deportistas que representan el Municipio en festivales, eventos y encuentro a nivel Departamental y Nacional que contribuyan a fortalecer las competencias de la población que participa de los diferentes programas deportivos.</t>
  </si>
  <si>
    <t>Prestacion de servicios, pagos por resolución a las ligas, intercambios deportivos</t>
  </si>
  <si>
    <t>Se realizo el apoyo a las diferentes escuelas de formación, para la participación en los diferentes eventos organizados por los clubes, ligas y federaciones deportivas, contando con la participación de las 18 escuelas de formación deportiva, asi como el apoyo para el desplazamiento a los diferentes sitios donde se desarrollan los eventos.</t>
  </si>
  <si>
    <t>185</t>
  </si>
  <si>
    <t>Mantener un programa de estímulos e incentivos para los deportistas de alto rendimiento y de alto nivel del Municipio para el fomento del deporte.</t>
  </si>
  <si>
    <t>Programa funcionando</t>
  </si>
  <si>
    <t>Prestacion de servicios (noche de los mejores)</t>
  </si>
  <si>
    <t xml:space="preserve">Se realizo la noche de los mejores para premiar a los destacados y mejores deportistas </t>
  </si>
  <si>
    <t>186</t>
  </si>
  <si>
    <t>Apoyar la participación del 100% de los deportistas de las diferentes instituciones educativas en los juegos escolares e intercolegiados en las fases municipales, zonales, regionales y departamentales que contribuyan a fortalecer las competencias de la población que participa de los diferentes programas deportivos.</t>
  </si>
  <si>
    <t>% de deportitas apoyados</t>
  </si>
  <si>
    <t>Prestación de servicios para apoyo logistico, asesoria oficina IED del municipio.</t>
  </si>
  <si>
    <t>Se realizó el apoyo logístico en hospedaje, pólizas y uniformes a las tres instituciones educativas que representaron al municipio de la Vega en las diferentes fase zonal e interzonal de los juegos intercolegiados.                                                                                                          Se realizó el apoyo logístico en hospedaje, pólizas y uniformes a las tres instituciones educativas que representaron al municipio de la Vega en las diferentes fase zonal e interzonal de los juegos intercolegiadosjuegos intercolegiados en las diferentes fases.</t>
  </si>
  <si>
    <t>187</t>
  </si>
  <si>
    <t>Apoyar la creación, legalización y actualización de clubes de las diferentes disciplinas deportivas, para el fomento deportivo en el Municipio.</t>
  </si>
  <si>
    <t>Número de clubes apoyados</t>
  </si>
  <si>
    <t>Pago por resolución Ligas Departamentales</t>
  </si>
  <si>
    <t>Se tiene proyectado para el año 2025, realizar el apoyo a los diferentes clubes con reconocimiento deportivo para el pago de anualidad a cada liga departamental.</t>
  </si>
  <si>
    <t>188</t>
  </si>
  <si>
    <t>Garantizar la realización y organización de Eventos recreativos y deportivos en el sector rural y urbano para la promocionar la practica deportiva en la población veguna.</t>
  </si>
  <si>
    <t>Números de eventos realizados</t>
  </si>
  <si>
    <t>Prestación de servicios, suministro</t>
  </si>
  <si>
    <t>Se han desarrollado eventos recreo deportivos durante el año como son, dia del niño, dia dulce, caminatas ecológicas, triatlón, torneo de futbol, torneo de baloncesto, torneo de voleibol, torneo de futbol de salón, juegos intercolegiados municipal, zonal, interzonal, final departamental, ciclo paseo, contra reloj, carrera atlética infantil, copa push bike, torneo 24 horas urbano y rural, hombre más fuerte, travesía de ciclismo, entre otros. Se inauguró las Olimpiadas campesinas con entrega de uniformes y con el inicio de los partidos de Futbol sala.</t>
  </si>
  <si>
    <t>189</t>
  </si>
  <si>
    <t>Realizar capacitaciones a los diferentes instructores y representantes deportivos y recreativos del Municipio para fortalecer sus competencias y contribuir en la formación deportiva de la población que participa de las diferentes actividades deportivas.</t>
  </si>
  <si>
    <t>Contrato de Prestacion de servicios</t>
  </si>
  <si>
    <t>Se gestionó con diferentes entidades como bomberos, cruz roja, Indeportes entre otras, para realizar capacitación a los entrenadores y deportistas del municipio</t>
  </si>
  <si>
    <t>190</t>
  </si>
  <si>
    <t>Mantener el programa de embellecimiento de los escenarios recreodeportivos</t>
  </si>
  <si>
    <t>Un programa en funcionamiento</t>
  </si>
  <si>
    <t>Contrato de Prestación de servicios</t>
  </si>
  <si>
    <t>Se contrato una persona para realizar el embellecimiento de los escenarios deportivos del municipio como lo son, estadio Municipal, coliseo municipal, CIC, Polideportivo Centenario, pista ciclismo</t>
  </si>
  <si>
    <t>191</t>
  </si>
  <si>
    <t>Realizar mantenimiento y/o adecuación de los escenarios recreodeportivos</t>
  </si>
  <si>
    <t>Contratación de OPS, y/o contratos de obras para mejoramiento de escenarios</t>
  </si>
  <si>
    <t> Esta meta se encuentra a cargo de la Secretaria de Planeación e Infra estructura</t>
  </si>
  <si>
    <t>SECRETARIA DE CULTURA, RECRECION Y DEPORTES</t>
  </si>
  <si>
    <t>192</t>
  </si>
  <si>
    <t>Hacer dos cerramientos de escenarios deportivos</t>
  </si>
  <si>
    <t>número de obras de cerramiento realizadas</t>
  </si>
  <si>
    <t>Cerramiento de escenarios deportivos  (cuales?)
Polideportivo el Vino</t>
  </si>
  <si>
    <t>193</t>
  </si>
  <si>
    <t>Elaborar estudios y diseños de la Villa Deportiva La Zoraida</t>
  </si>
  <si>
    <t>Contrato de Consultoria para la Elaboración de Estudios y Diseños villa deportiva La Zorida</t>
  </si>
  <si>
    <t>194</t>
  </si>
  <si>
    <t>Gestionar la construcción de la Villa Deportiva La Zoraida</t>
  </si>
  <si>
    <t>Contrato de obra e interventoría para la construcción de la Villa Deportiva La Zoraida</t>
  </si>
  <si>
    <t>195</t>
  </si>
  <si>
    <t>Gestionar el mantenimiento del Polideportivo El Vino</t>
  </si>
  <si>
    <t>Gestion realizada</t>
  </si>
  <si>
    <t>Contrato de mantenimiento del polideportivo</t>
  </si>
  <si>
    <t>196</t>
  </si>
  <si>
    <t>Construcción y mantenimiento de parques infantiles y biosaludables</t>
  </si>
  <si>
    <t>número de parques intervenidos</t>
  </si>
  <si>
    <t>Contrato de construción y/o matenimiento de parques</t>
  </si>
  <si>
    <t xml:space="preserve">SECTOR:  EDUCACION </t>
  </si>
  <si>
    <t xml:space="preserve">PROGRAMA:   EDUCACION </t>
  </si>
  <si>
    <t>166</t>
  </si>
  <si>
    <t>Garantizar el beneficio del subsidio de transporte escolar al 100% de los estudiantes del sector rural focalizados en el plan de acción de transporte escolar de las IED anualmente.</t>
  </si>
  <si>
    <t>Porcentaje de estudiantes beneficiados</t>
  </si>
  <si>
    <t>Subsidio transporte escolar, pago recursos propios y convenio segundo semestre
Prestación de servición coordinador transporte escolar</t>
  </si>
  <si>
    <t>Se ha garantizado el subsidio de transporte escolar durante lo transcurrido del año escolar 2024, se realizaron los decretos de tarifas y cooperativas, se expido el CDP para el pago durante el primer semestre con recursos propios, se realizó el convenio inter administrativo con la secretaria de educacion del departamento Nº SE  CDCVI-211-2024 se expidio el CDP y se realizo el primer pago con estos recursos, queda pendiente realizar el segundo y ultimo pago conestos recursos cuando finalice el calendario escolar</t>
  </si>
  <si>
    <t>167</t>
  </si>
  <si>
    <t>Garantizar el funcionamiento del programna de Gratuidad de la educación en las Instituciones Educativas Departamentales del Municipio.</t>
  </si>
  <si>
    <t>programa funcionando</t>
  </si>
  <si>
    <t>Transferencia programa gratuidad educación</t>
  </si>
  <si>
    <t>Se garantiza la gratuidad en la educacion en las diferentes instituciones educativas publicas del municipio</t>
  </si>
  <si>
    <t>168</t>
  </si>
  <si>
    <t>Establecer un programa de dotación anual con menaje los restaurantes escolares de las IED del Municipio.</t>
  </si>
  <si>
    <t>Programa anual de dotación</t>
  </si>
  <si>
    <t>Suministro - dotación menaje comedores escolares</t>
  </si>
  <si>
    <t>Se esta realizando el proceso de contracion de este suministro</t>
  </si>
  <si>
    <t>169</t>
  </si>
  <si>
    <t>Garantizar el programa de alimentación escolar al 100% de los estudiantes de las IED del sector rural y Urbano del Municipio anualmente.</t>
  </si>
  <si>
    <t>Acuerdo formal Secretaria departamental de educación y Municipio La Vega</t>
  </si>
  <si>
    <t>Se ha garantizado el programa de alimentación escolar durante el trascurso de calendario educativo 2024 en las IED del municipio, y se realizara el acuerdo de transferencia de recursos y la resolución de pago en el mes de diciembre después de recibir la última doceava para hacer un solo giro</t>
  </si>
  <si>
    <t>170</t>
  </si>
  <si>
    <t>Mantener un programa de dotación de las Instituciones Educativas Departamentales Rurales y Urbanas con mobiliario, material pedagógico, medios tecnológicos, implementación deportiva y lúdica anualmente.</t>
  </si>
  <si>
    <t>Suministro - Dotación sedes educativas</t>
  </si>
  <si>
    <t>Se realizó proceso de contracción de implementación Deportiva para dotar las escuela s de la zona Urbana y Rural</t>
  </si>
  <si>
    <t>171</t>
  </si>
  <si>
    <t>Establecer un programa de apoyo, dotación y fortalecimiento de las modalidades técnicas de la Instituciones Educativas Departamentales del Municipio.</t>
  </si>
  <si>
    <t>Un  programa estableido y funcionando</t>
  </si>
  <si>
    <t>Suministro - Dotación Tecnicas</t>
  </si>
  <si>
    <t>Este suministro se realizara en el 2025.</t>
  </si>
  <si>
    <t>172</t>
  </si>
  <si>
    <t>Mantener y Gestionar conectividad (Internet) a las sedes educativas existentes Urbanas y Rurales del Municipio.</t>
  </si>
  <si>
    <t>Número de sedes dotadas con conectividad</t>
  </si>
  <si>
    <t>Gestionar antes el Ministerio de las TIC conectividad para las sedes educativas rurales</t>
  </si>
  <si>
    <t xml:space="preserve"> Se gestionó enviando comunicado a la Secretaria de las TIC de la Gobernación </t>
  </si>
  <si>
    <t>173</t>
  </si>
  <si>
    <t>Garantizar el programa de Bilingüismo y/o tecnologías, en el sector urbano y rural del Municipio.</t>
  </si>
  <si>
    <t>Prestación de servicios - Formador en Bilinguismo</t>
  </si>
  <si>
    <t xml:space="preserve">Se realizó la contratación de un docente en el área de Ingles el cual imparte clases en la biblioteca municipal así como también en diferentes veredas del municipio </t>
  </si>
  <si>
    <t>174</t>
  </si>
  <si>
    <t>Establecer una  estrategía de apoyo a las Instituciones Educativas Departamentales urbanas y rurales para la capacitación de los estudiantes en las pruebas SABER PRO e ICFES grado 11 anualmente.</t>
  </si>
  <si>
    <t>Estrategía implementada</t>
  </si>
  <si>
    <t>Prestación de Servicios - Pruebas pre icfes</t>
  </si>
  <si>
    <t>Se realizó la contratación de dos pruebas  pre ices con dos sesiones cada una, para las tres IED del Municipio</t>
  </si>
  <si>
    <t>175</t>
  </si>
  <si>
    <t>Gestionar 3 nuevos convenios con entidades de educación superior (Universidades, SENA, Institutos) en el cuatrienio.</t>
  </si>
  <si>
    <t>Número de convenios gestionados</t>
  </si>
  <si>
    <t>Gestión ante entidades de educación superior</t>
  </si>
  <si>
    <t>Se realizan convenios con diferentes entidades de educacion superior como la UNIVERSIDAD UNIMINUTO, EL POLITECNICO GRAN COLOMBIANO, COLEGIO MAYOR DE CUNDINAMARCA, POLITECNICO INNOVA, ESAT, UNVERSIDAD DE PAMPLONA , CUN, SENA.</t>
  </si>
  <si>
    <t>.</t>
  </si>
  <si>
    <t>176</t>
  </si>
  <si>
    <t>Realizar 2 capacitaciones a los docentes con herramientas que mejores sus competencias y que procuren mejorar la formación de los estudiantes de las Instituciones Educativas Departamentales urbanas y rurales del Municipio.</t>
  </si>
  <si>
    <t>Gestión capacitaciones especializadas</t>
  </si>
  <si>
    <t>Se realizó capacitación certifica a los docentes de tres IED del municipio en manejo de herramientas tecnológicas con la empresa TOMMY.</t>
  </si>
  <si>
    <t>177</t>
  </si>
  <si>
    <t>Reducir la tasa de analfabetismo existente en el municipio</t>
  </si>
  <si>
    <t>tasa de analfabetismo</t>
  </si>
  <si>
    <t>Prestación de servicios</t>
  </si>
  <si>
    <t> Esta meta se realizadando mediante las visitas que se realizan por las bibliotecas a las diferentes escuelas rurales y en la bibliotecas .</t>
  </si>
  <si>
    <t>178</t>
  </si>
  <si>
    <t xml:space="preserve">Mejorar y mantener las sedes rurales de las instituciones educativas </t>
  </si>
  <si>
    <t>número de sedes intervenidas</t>
  </si>
  <si>
    <t>Contrato de mantenimiento de las IED rurales del municipio</t>
  </si>
  <si>
    <t>179</t>
  </si>
  <si>
    <t>Mejorar y mantener la sede del Colegio El RHIDA</t>
  </si>
  <si>
    <t>Contrato de mantenimiento colegio RHIDA</t>
  </si>
  <si>
    <t>180</t>
  </si>
  <si>
    <t>Construir y ampliar la sede del Colegio Luis Alfonso Valbuena Ullóa y de la institución Colegio El Vino</t>
  </si>
  <si>
    <t xml:space="preserve">Contrato de obra para la construcción y ampliación  de los Colegios Luis Alfonso Valbuena y El Vino </t>
  </si>
  <si>
    <t>SECTOR:  Inclusión Social</t>
  </si>
  <si>
    <t>PROGRAMA:  Juventud "La Voz de los Jóvenes"</t>
  </si>
  <si>
    <t>101</t>
  </si>
  <si>
    <t>Garantizar la implementación y el funcionamiento de la política pública municipal de juventudes, aumentando un 40%</t>
  </si>
  <si>
    <t>% de la política implementada</t>
  </si>
  <si>
    <t xml:space="preserve">Contrato de Prestacion de servicios Enlace de Juventudes </t>
  </si>
  <si>
    <t>Se realizo la contratacion del enlace de juventudes.</t>
  </si>
  <si>
    <t>102</t>
  </si>
  <si>
    <t>Desarrollar actividades, eventos y/o espacios de integración y promoción juvenil (un evento al año) Semana de la juventud</t>
  </si>
  <si>
    <t xml:space="preserve">Prestaciones de sevicios - Semana de la juventud </t>
  </si>
  <si>
    <t>Se realizo la semana de la juventud y el II FESTIVAL DE JUVENTUDES CULTURALES INTERGENERACIONAL</t>
  </si>
  <si>
    <t>103</t>
  </si>
  <si>
    <t>Apoyar el funcionamiento y actualización de la Plataforma juvenil del Municipio</t>
  </si>
  <si>
    <t>número de actualizaciones anuales realizadas</t>
  </si>
  <si>
    <t>Convocatoria grupos juveniles
Desarrollo de actividades para los jovenes</t>
  </si>
  <si>
    <t xml:space="preserve">Se realzo la convocatoria para asiganar los cargos que se encontraban vacantes dentro del Consejo de Juventudes y se realizo la correspondiente resolucion </t>
  </si>
  <si>
    <t>104</t>
  </si>
  <si>
    <t xml:space="preserve">Implementar un programa de apoyo a las iniciativas, proyectos y emprendimientos juveniles </t>
  </si>
  <si>
    <t xml:space="preserve">Suministro - convocatoria de emprendimientos juveniles y apoyo con dotación </t>
  </si>
  <si>
    <t>Se programo para el año 2025</t>
  </si>
  <si>
    <t>105</t>
  </si>
  <si>
    <t>Realizar una capacitación anual especializada a los grupos y asociaciones juveniles del Municipio</t>
  </si>
  <si>
    <t>Gestión de capacitadores en proyección a emprendimientos juveniles y plataforma de juventudes</t>
  </si>
  <si>
    <t xml:space="preserve">Se ralizo capacitacion durante la semana de la juventud </t>
  </si>
  <si>
    <t>106</t>
  </si>
  <si>
    <t>Fortaleciento al Consejo Municipal de Juventudes</t>
  </si>
  <si>
    <t>Un consejo funcionando</t>
  </si>
  <si>
    <t>Resolución acpetación de vacancias consejo de juventudes
Acompañamiento al concejo Municipal de Juventudes</t>
  </si>
  <si>
    <t>Se realizo la resolucion para nombrar los consejeros en las vacantes que se encontraban vacias por renuncias</t>
  </si>
  <si>
    <t>PILAR ESTRATEGICO:  Bienestar social, incluyente y con más oportunidades</t>
  </si>
  <si>
    <t>Grupos Etnicos, Diversa y Migrantes</t>
  </si>
  <si>
    <t>SECRETARIA DE BIENESTAR Y DESARROLLO SOCIAL</t>
  </si>
  <si>
    <t>COFINACIACIÓN NACIÓN SGP</t>
  </si>
  <si>
    <t>Incorporar en los programas sociales a la población de otros grupos etnicos, diversa y población migrante</t>
  </si>
  <si>
    <t xml:space="preserve">Porcentaje de la población de otros grupos etnicos incluídos </t>
  </si>
  <si>
    <t xml:space="preserve">Mediante el contrato de intervenciones colectibas PIC, en igual sentido atravez del contrato de la feria de emprendimiento femenino y atravez del contrato de la psicologa </t>
  </si>
  <si>
    <t xml:space="preserve">las gestoras de bienestar atendieron a al poblacion del municipio brindando atencion primaria EN SALUD, en la feria de emprendimiento femenino </t>
  </si>
  <si>
    <t xml:space="preserve">Realizar la caracterización de la población etnica, diversa y migrante existente en el municipio </t>
  </si>
  <si>
    <t>Una caracterización realizada</t>
  </si>
  <si>
    <t>Atravez del convenio interadminitrativo con el hospital PIC las gestoras de bienestar realizaban las fichas familiares  y de sta forma se caracterizaba el tipo de poblacion.</t>
  </si>
  <si>
    <t>se obtuvieron dos convenios interadministrativos con la E.S.E Hospital de La Vega  los cuales fueron: N° 002 y 003 del 2024</t>
  </si>
  <si>
    <t>Implementar un programa anual que promueva la inclusión social de la población LGTBIq+</t>
  </si>
  <si>
    <t xml:space="preserve">Se realizo un programa en el cual se llevaron acabo un total de 15 actividades </t>
  </si>
  <si>
    <t>Contrato de prestacion de servicos profesionales N° 173.</t>
  </si>
  <si>
    <t>SECTOR:  Salud y Protección Social</t>
  </si>
  <si>
    <t>PROGRAMA: PLAN DE SALUD</t>
  </si>
  <si>
    <t>Mantener el aseguramiento y cobertura universal en salud de 8634 personas del municipio, correspondiente al régimen subsidiado</t>
  </si>
  <si>
    <t xml:space="preserve">Número de personas población vulnerable del nivel 1 y 2, mantenidas en el Régimen Subsidiado. </t>
  </si>
  <si>
    <t>CAUSAR LOS RECURSOS SIN SITUACIÓN DE FONDOS DEL SGP, ADRES, RECURSOS DE ESFUERZO PROPIO DEL DEPARTAMENTO, COLJUEGOS Y CCF ART. 217 LEY 100 DE 1993, DEL RÉGIMEN SUBSIDIADO EN SALUD A FIN DE GARANTIZAR EL ACCESO A LOS SERVICIOS DE SALUD DE LA  PPNA</t>
  </si>
  <si>
    <t>Se realizaron 12 pagos para asi de esta forma garantizar el aseguramiento de la poblacion en el regimen subsidiado.</t>
  </si>
  <si>
    <t>Desarrollar 4 estrategias de afiliación en salud a población VIC, PPNA, Pueblos y comunidades étnicas y campesinas, mujeres, sectores LGBTIQ+ y otras poblaciones que por su condición sean vulnerables</t>
  </si>
  <si>
    <t>Numero de estrategias desarrolladas</t>
  </si>
  <si>
    <t>Contrato de pretación de servicios profesionales del asesor del Regimen Subsidiado, y la prestación de servicios profesionales del adminsitrador de la base de datos de aseguramiento BDUA del Municipio</t>
  </si>
  <si>
    <t>Se realizo la contratacion de un  profesional en aseguramiento con el N° 046  contrato.</t>
  </si>
  <si>
    <t>Implementar en un 100% el proceso de programación, gestión y seguimiento del plan de acción de salud</t>
  </si>
  <si>
    <t>Nümero de acciones planteadas</t>
  </si>
  <si>
    <t>Contrato de prestación de servicios profesionales del asesor, coordinación y digitadora del Pic, de las aciones enmarcadas en el Plan de Accion en salud PAS</t>
  </si>
  <si>
    <t>Se realizo la contratacion de un profesional como asesor con el contrato N°049 y una digirtadora PIC con el contrato N° 119.</t>
  </si>
  <si>
    <t>Realizar gestión para el fortalecimiento de la infraestructura, dotación y prestación de servicios de la ESE HOSPITAL LA VEGA</t>
  </si>
  <si>
    <t>Una gestión realizada</t>
  </si>
  <si>
    <t>Gestión ante el Departamento y el Ministerio, actividad programa en el año 3.</t>
  </si>
  <si>
    <t xml:space="preserve">Se realizo una petecion al señor Gobernador en su visita al municipiuo donde se solicito dotacion de mobiliario para la nueva sede adminitrativa y recursos de la implementacion de un calll center, </t>
  </si>
  <si>
    <t>Desarrollar 4 estrategias como autoridad sanitaria  articuladas con diferentes sectores para el logro de resultados en salud</t>
  </si>
  <si>
    <t>Prestación de servicios de apoyo para las acciones de vigilancia en salud pública.</t>
  </si>
  <si>
    <t>Se llevo acabo la contratacion de 4 contratistas (contratos N°226, 043, 051 y 225 )  para las acciones de vigilancia en salud pública.</t>
  </si>
  <si>
    <t xml:space="preserve">Implementar 4 estrategías de Gestión diferencial en salud para la atención de población vulnerables como Pueblos y comunidades étnicas y campesina, mujeres, sectores LGBTIQ+ y otras poblaciones por su condicion y/o situación en salud. </t>
  </si>
  <si>
    <t>Programa   municipal implementado y mantenido.</t>
  </si>
  <si>
    <t>Contrato interadministrativo para la ejecución del plan de intervenciones colectivas PIC enfocadas en la población vulnerables en cumplimiento al PTS y el PDSP. Donde se realizaron jornadas de salud  y ferias de servicios  para esta poblacion y en general.</t>
  </si>
  <si>
    <t>Se suscribieron dos convenios interadministrativos con la E.S.E Hospital de La Vega  los cuales fueron: N° 002 y 003 del 2024</t>
  </si>
  <si>
    <t>Implementar 5 estrategias de prevención y detección temprana de  enfermedades  No Transmisibles para el mejoramiento de las condiciones de vida, salud, bienestar y calidad de vida de la población.</t>
  </si>
  <si>
    <t xml:space="preserve">Numero de estrategias implementadas </t>
  </si>
  <si>
    <t>Contrato interadministrativo para la ejecución del plan de intervenciones colectivas PIC enfocadas en la prevención de enfermedades No transmisibles en cumplimiento al PTS y el PDSP. Se realizaron diferentes charlas educativas sobre habitos y estilos de vida saludables dirigidas a los diferentes grupos etareos del municipio.</t>
  </si>
  <si>
    <t>Implementar 4 estrategias para promover hábitos alimentarios adecuados en cumplimiento a las Guías Alimentarias
Basadas en Alimentos (GABA).</t>
  </si>
  <si>
    <t>Contrato interadministrativo para la ejecución del plan de intervenciones colectivas PIC enfocadas en la promoción de habitos alimentarios adecuados en cumplimiento al PTS y el PDSP. En el que la nutricionista realizaba multiples actividades de sensibilizacion y seguimiento a los diferentes casos reportados en el municpio y adicionalmente se llevo acabo el convenio GOTITAS  mediante la entrega mensual de mercados.</t>
  </si>
  <si>
    <t>Implementar 4 estrategias para promover el mejoramiento de las condiciones de salud, trabajo y ambiente laboral de la población trabajadora del sector formal e informal mediante la educación en la mejora de las condiciones de trabajo y fortalecimiento de la protección y seguridad laboral</t>
  </si>
  <si>
    <t xml:space="preserve">Número de estrategias implementadas para promover la seguridad y salud en el trabajo </t>
  </si>
  <si>
    <t>Contrato interadministrativo para la ejecución del plan de intervenciones colectivas PIC enfocadas en la promoción de  condiciones de salud, trabajo y ambiente laboral adecuados en cumplimiento al PTS y el PDSP. Se realizo caracterizacion y sensibilizacion a los trabajadores formales e informales sobre uso de EPP y la higiene  postural en sus zonas laborales.</t>
  </si>
  <si>
    <t>Se obtuvieron dos convenios interadministrativos con la E.S.E Hospital de La Vega  los cuales fueron: N° 002 y 003 del 2024</t>
  </si>
  <si>
    <t>Implementar 4 estrategias que promuevan la practica de la construcción de modos, condiciones y estilos favorables a la vida y la salud de las enfermedades transmisibles.</t>
  </si>
  <si>
    <t>Implementar 8 estrategías para el desarrollo de capacidades para el cuidado y gestión integral para que las personas, familias y comunidades puedan vivir y cuidar de su salud mental y prevenir el consumo de SPA</t>
  </si>
  <si>
    <t>Contrato interadministrativo para la ejecución del plan de intervenciones colectivas PIC enfocadas en la promoción de las enfermedades en salud mental y consumo de SPA en cumplimiento al PTS y el PDSP.</t>
  </si>
  <si>
    <t>Desarrollar 12 estrategias integrales de educación de los derechos sexuales y reproductivos para toda la población</t>
  </si>
  <si>
    <t xml:space="preserve">Programa Implementado y mantenido </t>
  </si>
  <si>
    <t>Contrato interadministrativo para la ejecución del plan de intervenciones colectivas PIC enfocadas en la educación de los derechos sexuales y reprodiuc en cumplimiento al PTS y el PDSP. Mediante una feria de servicios de salud sexual y reproductiva  por parte de la  enfermera jefe del PIC.</t>
  </si>
  <si>
    <t>Gestionar la realización de 30 Jornadas de salud para la atención, aplicación de tamizajes y acciones de información, que incidan en la detección oportuna de las enfermedades en la población.</t>
  </si>
  <si>
    <t xml:space="preserve">Número de brigadas gestionadas y realizadas </t>
  </si>
  <si>
    <t>Contrato interadministrativo para la ejecución del plan de intervenciones colectivas PIC enfocadas en la realización  de Jornadas de salud en cumplimiento al PTS y el PDSP. Se realizaron un total de 8 jornadas de ssalud en las diferentes veredas del municpio.</t>
  </si>
  <si>
    <t xml:space="preserve">Implementar 4 estrategias de identificación de potenciales
riesgos/amenazas individuales y colectivas que pueden afectar la salud integral de las personas </t>
  </si>
  <si>
    <t xml:space="preserve">Número de planes de contingencia Implementados </t>
  </si>
  <si>
    <t xml:space="preserve">Contrato interadministrativo para la ejecución del plan de intervenciones colectivas PIC identificación de riesgos/ amenazas individuales en cumplimiento al PTS y el PDSP.Se realiza caracterizacion y sensibilizacion por medio de la aplicación de fichas familiares. </t>
  </si>
  <si>
    <t>PROGRAMA:  Primera infancia, e infancia y adolescencia</t>
  </si>
  <si>
    <t>Implementar  la Política Pública de Primera Infancia, Infancia  y Adolescencia en un 40% más</t>
  </si>
  <si>
    <t>Porcentaje de avance de la Politica implementado</t>
  </si>
  <si>
    <t>Se realizo el 100% de la politica publica de Primera Infancia, Infancia y Adolescencia, con el avance del 10% anual requerido para el año 2024.</t>
  </si>
  <si>
    <t>Se realizo el seguimiento y el cumplimiento de la PP de Primera Infancia, Infancia y Adolescencia.</t>
  </si>
  <si>
    <t>Implementar un programa anual de apoyo para el funcionamiento de los Centros de Desarrollo Infantil CDI y Hogares Comunitarios agrupados en el cuatrienio</t>
  </si>
  <si>
    <t>Garantizar el apoyo para el funcionamiento de los CDI y HCB</t>
  </si>
  <si>
    <t>Durante el año se realizaron un total de 7 campañas con estudiantes y 11 campañas de prevención a los padres de familia en las diferentes IEDS, CDIS Y HCB. Logrando una total de 959 estudiantes y 935 padres de familia.</t>
  </si>
  <si>
    <t>Implementar 28 campañas de prevención en temáticas como: Violencia intrafamiliar, maltrato infantil,  delitos sexuales, fabricación, porte y consumo de estupefacientes, explotación laboral infantil, Bullyng, violencias en el entorno digital</t>
  </si>
  <si>
    <t>Número de campañas implementadas</t>
  </si>
  <si>
    <t xml:space="preserve">Durante el año se realizaron un total de 11 campañas con estudiantes y 9 campañas de prevención a los padres de familia en las diferentes IEDS, CDIS Y HCB. </t>
  </si>
  <si>
    <t>se realizaron la contratación por prestación de servicios profesionales de dos psicólogas con el contrato N° 173 y N° 073. Logrando un total de 2361 estudiantes y 606 padres de familia.</t>
  </si>
  <si>
    <t xml:space="preserve">Implementar una programa anual de entrega de herramientas lúdicas y pedagógicas para niños, niñas y adolescentes en el cuatrienio. </t>
  </si>
  <si>
    <t>Numero de programas</t>
  </si>
  <si>
    <t>Garantizar  la dotacion de herramientas ludicas y pedagogicas a traves de un programa dirigido a niños, niñas y adolescentes.</t>
  </si>
  <si>
    <t>Se realizo el contrato N° 317 de compra de suministro.</t>
  </si>
  <si>
    <t>Gestionar un convenio anual para garantizar la atención de menores infractores y el restablecimiento de derechos de los casos de niños, niñas y adolescentes que lo requieran, en cumplimiento de la Ley 1098 de 2006</t>
  </si>
  <si>
    <t>un convenio gestionado</t>
  </si>
  <si>
    <t xml:space="preserve">Firmar el convenio anual para garantizar la atención de menores infractores y el restablecimiento de derechos de los casos de niños, niñas y adolescentes que lo requieran, en cumplimiento de la Ley 1098 de 2006 </t>
  </si>
  <si>
    <t>Se realizo el convenio interadministrativo N°006 de 2024.</t>
  </si>
  <si>
    <r>
      <t xml:space="preserve">PILAR ESTRATEGICO:  </t>
    </r>
    <r>
      <rPr>
        <b/>
        <sz val="14"/>
        <color theme="1"/>
        <rFont val="Calibri"/>
        <family val="2"/>
        <scheme val="minor"/>
      </rPr>
      <t>Bienestar social, incluyente y con mas oportunidades.</t>
    </r>
  </si>
  <si>
    <r>
      <t xml:space="preserve">SECTOR:  </t>
    </r>
    <r>
      <rPr>
        <b/>
        <sz val="14"/>
        <color theme="1"/>
        <rFont val="Calibri"/>
        <family val="2"/>
        <scheme val="minor"/>
      </rPr>
      <t>inclusion social</t>
    </r>
    <r>
      <rPr>
        <b/>
        <sz val="12"/>
        <color theme="1"/>
        <rFont val="Calibri"/>
        <family val="2"/>
        <scheme val="minor"/>
      </rPr>
      <t xml:space="preserve"> </t>
    </r>
  </si>
  <si>
    <r>
      <t xml:space="preserve">PROGRAMA:  </t>
    </r>
    <r>
      <rPr>
        <b/>
        <sz val="14"/>
        <color theme="1"/>
        <rFont val="Calibri"/>
        <family val="2"/>
        <scheme val="minor"/>
      </rPr>
      <t>familia</t>
    </r>
  </si>
  <si>
    <t>Implementar en un 40% más  la politica pública de salud mental y la politica integral para la prevención y atención del consumo de sustancias psicoactivas de la vega</t>
  </si>
  <si>
    <t>Se realizo el 100% de la politica publica de salud mental con el avance del 10% anual requerido para el año 2024.</t>
  </si>
  <si>
    <t>Se realizo el seguimiento y el cumplimiento de la política pública de salud mental.</t>
  </si>
  <si>
    <t xml:space="preserve">Implementar en un 40% más la Política Pública Municipal de Familias </t>
  </si>
  <si>
    <t>Se realizo el 100% de la Política Pública Municipal de Familias con el avance del 10% anual requerido para el año 2024.</t>
  </si>
  <si>
    <t>Se realizo el seguimiento y el cumplimiento de la Política Pública Municipal de Familias.</t>
  </si>
  <si>
    <t>Implementar en un 20% la politica de Seguridad alimentaria</t>
  </si>
  <si>
    <t>Se realizo el 100% de la politica de Seguridad alimentaria con el avance del 10% anual requerido para el año 2024.</t>
  </si>
  <si>
    <t>Se realizo el seguimiento y el cumplimiento de la política de Seguridad alimentaria.</t>
  </si>
  <si>
    <t xml:space="preserve">Formular una nueva Politica de Seguridad Alimentaria </t>
  </si>
  <si>
    <t>Politica Formulada</t>
  </si>
  <si>
    <t>Contrato de Prestación de servicios para la formulacion de la nueva politica de Seguridad Alimentaria</t>
  </si>
  <si>
    <t>Se iniciará la formulación e implementación de la política pública a partir de enero del 2026.</t>
  </si>
  <si>
    <t>Apoyar el 100% de los programas sociales del ambito nacional y departamental</t>
  </si>
  <si>
    <t>Porcentaje de programas apoyados</t>
  </si>
  <si>
    <t>Garantizar el apoyo al 100% de los progrmas sociales del ambito nacional y departamental</t>
  </si>
  <si>
    <t>Se realizo el apoyo al 100% de los programas departamentales y nacionales.</t>
  </si>
  <si>
    <t xml:space="preserve">PILAR ESTRATEGICO:  Bienestar Social incluyente y con mas oportunidades </t>
  </si>
  <si>
    <t xml:space="preserve">PROGRAMAS:    Mujer y Genero </t>
  </si>
  <si>
    <t xml:space="preserve">Mantener  un  programa anual de proyectos productivos para mujeres con capital semilla en el cuatrienio. </t>
  </si>
  <si>
    <t>Número de programas  mantenidos</t>
  </si>
  <si>
    <t xml:space="preserve">Mantener un programa anual con capital semilla para proyectos productivos de mujeres </t>
  </si>
  <si>
    <t>Se realizaron la contratación por prestación de servicios profesionales con el contrato N° 054, para la oficina de la mujer donde se realizó el seguimiento y apoyo a 15 proyectos productivos.</t>
  </si>
  <si>
    <t>Implementar en un 20% más la Política Pública de Mujer y Genero</t>
  </si>
  <si>
    <t>Porcentaje de avance de la Política implementado</t>
  </si>
  <si>
    <t>Se realizo el 100% de la Política Pública de Mujer y Genero con el avance del 10% anual requerido para el año 2024.</t>
  </si>
  <si>
    <t>Se realizo el seguimiento y el cumplimiento de la Política Pública de Mujer y Genero.</t>
  </si>
  <si>
    <t>Formular la nueva política pública de Mujer y Genero</t>
  </si>
  <si>
    <t>Política formulada</t>
  </si>
  <si>
    <t>Contrato de Prestación de servicios para la formulación de la nueva politica de Mujer equidad y Genero</t>
  </si>
  <si>
    <t>Implementar un programa anual de prevención y atención a mujeres victima de violencia de género en el cuatrenio</t>
  </si>
  <si>
    <t>un programa anual implementado</t>
  </si>
  <si>
    <t xml:space="preserve">Implementar un programa de prevencion y atencion a mujeres victimas de violencia de genero a traves de un contrato de prestación de servicios </t>
  </si>
  <si>
    <t>Se realizó la contratación por prestación de servicios profesionales con el contrato N° 054. En el cual se realizó:
orientación jurídica con un total de 85 mujeres beneficiadas.</t>
  </si>
  <si>
    <t>Garantizar el desarrollo de la Feria de emprendimiento Femenino del municipio</t>
  </si>
  <si>
    <t xml:space="preserve">Desarrollar anualmente 12 ferias de emprendimiento femenino </t>
  </si>
  <si>
    <t>Para el cumplimiento de las ferias de emprendimiento femenino se realizó la contratación de prestación de servicios con el contrato N° 185</t>
  </si>
  <si>
    <t>Realizar talleres para fomentar el liderazgo y empoderamiento femenino en el municipio</t>
  </si>
  <si>
    <t>número de talleres realizados</t>
  </si>
  <si>
    <t xml:space="preserve">Realización de talleres para el formtalecimiento de la mujer veguna, </t>
  </si>
  <si>
    <t>Se realizó la contratación por prestación de servicios profesionales con el contrato N° 054. En el cual se realizaron un total de 12 talleres con un total de 464 mujeres beneficiadas del municipio.</t>
  </si>
  <si>
    <t>PILAR ESTRATEGICO:  Bienestar social, incluyente y con mas oportunidades.</t>
  </si>
  <si>
    <t xml:space="preserve">SECTOR:  inclusion social </t>
  </si>
  <si>
    <t>PROGRAMA: vejez y envejecimiento</t>
  </si>
  <si>
    <t xml:space="preserve">Implementar el 40% más de estrategias enfocadas en la Política Municipal de Vejez y Envejecimiento </t>
  </si>
  <si>
    <t>Se realizo el 100% de la Política Municipal de Vejez y Envejecimiento con el avance del 10% anual requerido para el año 2024.</t>
  </si>
  <si>
    <t>Se realizo el seguimiento y el cumplimiento de la Política Municipal de Vejez y Envejecimiento.</t>
  </si>
  <si>
    <t>Implementar un programa de salud oral para las personas mayores del Municipio</t>
  </si>
  <si>
    <t>Programa implementado</t>
  </si>
  <si>
    <t xml:space="preserve">Implementar un programa de salud oral para los adultos mayores a traves de la contratacion de un profesional </t>
  </si>
  <si>
    <t>Se realizó la contratación de prestación de servicios profesionales con el contrato N° 298 para el programa "Recuperando Sonrisas"</t>
  </si>
  <si>
    <t>Se realizó la contratación de prestación de servicios profesionales con el contrato N°080, N° 112, N°109, N°231, N°151 y N°128 y N°114.</t>
  </si>
  <si>
    <t xml:space="preserve">Mantener el Programa Centro Día Urbano y rural para el beneficio de 500  personas mayores </t>
  </si>
  <si>
    <t>Número de adultos mayores vinculados al programa de Centro Día.</t>
  </si>
  <si>
    <t xml:space="preserve"> Mantener el programa centro Día a traves de contratos de prestación de servicios (Coordinadora, instructor de danzas, licenciada, instructor de artes, apoyo administrativo, actividad fisica, alimentación, peluqueria, entre otros) </t>
  </si>
  <si>
    <t xml:space="preserve">Garantizar la atención integral e institucional  de adultos mayores con vulnerabilidad social </t>
  </si>
  <si>
    <t>Adultos Mayores beneficiados en el Hogar Cenilandia</t>
  </si>
  <si>
    <t>Garantizar la atención integral e institucional de adultos mayores con vulnerabilidad social a traves de un contrato de prestacion con persona natural o juridica que opere el centro de bienestar</t>
  </si>
  <si>
    <t>Se realizó la contratación de prestación de servicios profesionales con el contrato N°128 con el programa "Cuidado Personal"</t>
  </si>
  <si>
    <t>Mantenimiento en el cuatrenio de Centro Dia</t>
  </si>
  <si>
    <t xml:space="preserve">Realizar mantenimientos a la infraestructura del inmueble donde funciona el programa Centro Día </t>
  </si>
  <si>
    <t>Se gestiono por parte por medio se la Secretaria de Bienestar y Desarrollo Social Y Secretaria de Planeación e Infraestructura</t>
  </si>
  <si>
    <t>Dotación en el cuatrenio de Centro Dia</t>
  </si>
  <si>
    <t xml:space="preserve">Efectuar dotaciones al programa Centro Día </t>
  </si>
  <si>
    <t>Proceso de compra de mobiliario para dotación del centro día, el cual se encuentra en adjudicación mc-048 con el contrato N° 273</t>
  </si>
  <si>
    <t>Mantenimiento en el cuatrenio del Centro de Bienestar Cenilandia</t>
  </si>
  <si>
    <t>Realizar mantenimientos a la infraestructura del inmueble del hogar de Bienestar Cenilandia</t>
  </si>
  <si>
    <t>Gestión de mantenimiento</t>
  </si>
  <si>
    <t>Dotación en el cuatrenio del Centro de Bienestar Cenilandia</t>
  </si>
  <si>
    <t>Efectuar dotacion al Centro de Bienestar Cenilandia</t>
  </si>
  <si>
    <t>Gestión de donaton caminata solidaria.</t>
  </si>
  <si>
    <t>PILAR ESTRATEGICO:  Administracion eficiente y trasnporte</t>
  </si>
  <si>
    <t>SECTOR: Gobierno territorial</t>
  </si>
  <si>
    <t>PROGRAMA: Seguridadf y orden publico</t>
  </si>
  <si>
    <t>Implementar estrategía de fortalecimiento institucional de la comisaría de familia  para implementar el nuevo modelo de justicia familiar</t>
  </si>
  <si>
    <t>una estrategía implementada</t>
  </si>
  <si>
    <t>Contratos de prestación de servicios (Trabajadora Social, pedagoga, abogado)</t>
  </si>
  <si>
    <t>Se realizó la contratación de prestación de servicios profesionales con el contrato N° 145, N°123 y N°068</t>
  </si>
  <si>
    <t>PILAR ESTRATEGICO:    EJE 1: Infraestructura vial y vivienda para el desarrollo económico y calidad de vida</t>
  </si>
  <si>
    <t xml:space="preserve">SECTOR:  Transporte </t>
  </si>
  <si>
    <t xml:space="preserve">PROGRAMA:   Vías para el desarrollo económico y  mejoramiento de la calidad de vida </t>
  </si>
  <si>
    <t>SECRETARIA RESPONSABLE:   Secretaría de Planeación e Infraestrucra</t>
  </si>
  <si>
    <t>RECUROS NACIÓN SGP</t>
  </si>
  <si>
    <t>Intervenir  20  km de la vías que permiten la interconexión del municipio con la región</t>
  </si>
  <si>
    <t xml:space="preserve">kilómetros de vía intervenidos </t>
  </si>
  <si>
    <t>Registro fotografico de las vìas intervenidas</t>
  </si>
  <si>
    <t>• Mejoramiento y rehabilitación vía vereda san Antonio 12 kilómetros, vía la Candelaria Sasaima
* Mejoramiento vía El Vino - Dintel - Casa lata: 5,9 Kilómetros
* Vía entre la Laguna Tabacal - Guarumal - Cacahual - Chupal 
*  Intersección Autopista - El Chuscal - vereda San Juan 10 Km
* Vía - La Magola</t>
  </si>
  <si>
    <t>Construir 30 obras de arte para mejorar la estabilidad de las vías rurales</t>
  </si>
  <si>
    <t>Número de obras realizadas</t>
  </si>
  <si>
    <t>Registro Fotográfico y contratos de obra - contrato de materiales</t>
  </si>
  <si>
    <t>*Cárcamo sector la lomitas vereda Ucranía 
- Cárcamo entrada finca La Ñapa después del puente el Cural sector Colegio  - el Cural
- Contrucción de Muro entrada Finca la Ñapa - vereda el Cural, sector campo bello
- Cárcamo detrás estación de Polícia
- Alcantilla vía las Palmas - Buluciama , sector los Celís.
* Alcantarilla Villa Gladys
* Alcantilla Hoya Grande sector escuela tubo de 36 metros
-  2 Alcantarillas Llano Grande 2 - tubo 6 metros
- Alcantarilla vía Hupal sector quebrada el Coto
- Alcantarilla Sector Carlos Ramos (2 tubos)</t>
  </si>
  <si>
    <t>No hubo afectación presupuestal</t>
  </si>
  <si>
    <t>Construir 7000 ml de placa huella para facilitar el desarrollo económico rural de la población</t>
  </si>
  <si>
    <t>número de metros lineales construidos</t>
  </si>
  <si>
    <t>Actas de Supervisión Contratos con Juntas de Acción Comunal</t>
  </si>
  <si>
    <t>* 90 metros dePlaca Huella vereda Tabacal Sector el Oeste.
* Ejecución Placa Huella Vereda Rosario Alto sector La Torre. - IDACO
*Ejecución  Placa Huella Vereda Naguy Sector Patio Bonito - IDACO
* 13 proyectos viabilizados por el ICCU. 
* 5 contratos de placa huella - recursos FONPEC</t>
  </si>
  <si>
    <t xml:space="preserve">Elaborar  Estudios y diseños de 4 vías del municipio </t>
  </si>
  <si>
    <t>Número de estudios y diseños elaborados</t>
  </si>
  <si>
    <t>Contrato de Consultoría</t>
  </si>
  <si>
    <t>Contrato de Estudios y Diseños de la via la laguna el Tabacal.</t>
  </si>
  <si>
    <t xml:space="preserve">Programa de interventorías para proyectos de inversión </t>
  </si>
  <si>
    <t xml:space="preserve">Un programa ejecutado </t>
  </si>
  <si>
    <t>Contrato de interventoria de estudios y diseños de la via la laguna.</t>
  </si>
  <si>
    <t xml:space="preserve">Adquirir, maquinaría amarilla,  equipos y/o vehículos para el mantenimiento de la red vial municipal   </t>
  </si>
  <si>
    <t>Número de adquisiciones realizadas</t>
  </si>
  <si>
    <t>En proceso de convenio</t>
  </si>
  <si>
    <t xml:space="preserve">proceso de convenio por el ICCU  pára la adquisicion de retro escavadora                           </t>
  </si>
  <si>
    <t xml:space="preserve">Programa de alquiler de maquinaría amarilla,  equipos y/o vehículos para el mantenimiento de la red vial municipal   </t>
  </si>
  <si>
    <t>Contrato para alquiler de maquinaria amarilla</t>
  </si>
  <si>
    <t>Contratos de alquiler de maquinaria para el mejoramiento de las vías del Municipio</t>
  </si>
  <si>
    <t>Intervención y/o gestionar  10 puentes que se encuentran en malas condiciones y  afectan la conectividad y el desarrollo rural del municipio</t>
  </si>
  <si>
    <t>número de puentes intervenidos</t>
  </si>
  <si>
    <t xml:space="preserve">Registro Fotográfico de los puentes intervenidos </t>
  </si>
  <si>
    <t xml:space="preserve">* Mejoramiento puente Piluma - entrega de materiales, y diseño estructural.
* Recalce de los estribos " infraestructura puente el Cural sector Coliseo."
*vereda cacahual sector los ramos - placa y zarpa de puente. 
</t>
  </si>
  <si>
    <t>Mantenimiento de 10 puentes que se encuentran en malas condiciones y  afectan la conectividad y el desarrollo rural del municipio</t>
  </si>
  <si>
    <t>Registro Fotográfico de los puentes mejorados</t>
  </si>
  <si>
    <t xml:space="preserve">* Pintura puente colgante vìa Butulù
* Pintura Puente sector parque los heroes
* Pintura puente calle 23 (puente chulo)
*Pintura puente quebrada honda </t>
  </si>
  <si>
    <t>Mantener 207 km de vías rurales que permiten mejorar la conectividad del territorio para el desarrollo turístico y productivo de la población</t>
  </si>
  <si>
    <t>número de kilómetros intervenidos con obras de mantenimiento</t>
  </si>
  <si>
    <t>Contratos OPS - operarios de maquianria  
Registro fotográfico del mejoramiento de las vías</t>
  </si>
  <si>
    <t xml:space="preserve">207 KILÓMETROS DE MANTENIMIENTO DE VÍAS INTERVENIDOS     
• Mejoramiento y rehabilitación de la vía campo bello 
• Mejoramiento y rehabilitación vías veredas el Chuscal – el roble – la libertad-12 kilómetros
• Adecuación de vía rural Bulucaima para construcción de placa huellas 800 kilómetros
• Mejoramiento y rehabilitación vía vereda el dintel – el vino 6.3 kilómetros
• Reparcheo de la vía que conduce del casco urbano a la laguna del tabacal 5.9 kilómetros
- Mejoramiento vía La Laguna Tabacal - Vergara, Boque Monte. 16 Kilómetros
Vila Laguna Tabacal - Patio Bonito - Escuala la Patria El Cairo, La Magola: 9 kilómetros  
Reparcheo vía la Laguna 800 metros
</t>
  </si>
  <si>
    <t>Realizar el estudio de caracterización e inventario vial municipal</t>
  </si>
  <si>
    <t>Un estudio realizado</t>
  </si>
  <si>
    <t>Meta NO programada para la vigencia</t>
  </si>
  <si>
    <t>Intervenir 1000 metros lineales de vías  urbanas para mejorar la movilidad de la población en su paso por la zona urbana</t>
  </si>
  <si>
    <t>Número de metros lineales de vías urbanas intervenidas</t>
  </si>
  <si>
    <t xml:space="preserve">Registro fotográfico del mejoramiendo víal </t>
  </si>
  <si>
    <t xml:space="preserve">Reparcheo de vías Urbanas
Calle primera
Calle útima lágrima
Calle Hospital Hasta Bomberos
Calle tercera del Parque Santader al puente salida Centenario
Calle antigua estación de Policía a la Autopista 
CONSTRUCCIÓN DE SEPARADORES CALLE 23 ENTRE CARRERAS PRIMERA Y TERCERA </t>
  </si>
  <si>
    <t xml:space="preserve"> Habilitación  y/o apertura  de 2 nuevas vías urbanas para mejorar la movilidad </t>
  </si>
  <si>
    <t xml:space="preserve">número de vías habilitadas y/o abiertas </t>
  </si>
  <si>
    <t xml:space="preserve">Construir, mejorar y adecuar 1000 ml de andenes en suelo urbano con el fin de lograr  mejorar la movilidad reducida y peatonal alcanzando una adecuada malla vial urbana </t>
  </si>
  <si>
    <t>número de metros lineales de andenes intervenidos</t>
  </si>
  <si>
    <t xml:space="preserve">* se han adelantado el levantamiento topografico y diseño urbano. </t>
  </si>
  <si>
    <t>Implementar un proyecto  de señalización vial vertical y horizontal en la zona urbana y rural del municipio.</t>
  </si>
  <si>
    <t xml:space="preserve">Un proyecto implementado </t>
  </si>
  <si>
    <t xml:space="preserve">presentacion del  proyecto de señalizacion vial ante la secretaria de transporte y movilidad. (via san juan - via tabacal - via dintel) </t>
  </si>
  <si>
    <t>Elaborar  e implementar un plan de movilidad</t>
  </si>
  <si>
    <t>un plan elaborado e implementado</t>
  </si>
  <si>
    <t>PILAR ESTRATEGICO:  EJE 1: Infraestructura vial y vivienda para el desarrollo económico y calidad de vida</t>
  </si>
  <si>
    <t>SECTOR:  Vivienda, ciudad y territorio</t>
  </si>
  <si>
    <t>PROGRAMA:  Vivienda  para mejorar calidad de vida</t>
  </si>
  <si>
    <t xml:space="preserve">Mantenimiento y mejoramiento de 4 parques urbanos  que hacen parte del espacio publico efectivo para el goce y disfrute de la población </t>
  </si>
  <si>
    <t xml:space="preserve">número de parques  mantenidos </t>
  </si>
  <si>
    <t>Asistir y asesorar técnicamente el 100% de los requerimientos respecto al proceso de saneamiento de predios que realice la población vulnerable</t>
  </si>
  <si>
    <t xml:space="preserve">  % de requerimientos atendidos </t>
  </si>
  <si>
    <t>Licencías de Construcción, urbanismo etc.</t>
  </si>
  <si>
    <t xml:space="preserve">*Asesoría realizada por la Secretaría, en procesos de licenciamento y saneamiento de predios                                                           *vinculacon del municipio con la secretaria de habitad y vivienda de la gobernacion para apoyo juridico en  los diferentes predios publicos y privados para titulacion de predios. </t>
  </si>
  <si>
    <t>Meta ejecutada con personal de planta y contratistas del municipio</t>
  </si>
  <si>
    <t>Brindar apoyo con 100 mejoramientos de viviendas urbana y rural</t>
  </si>
  <si>
    <t xml:space="preserve">100  viviendas mejoradas </t>
  </si>
  <si>
    <t>* Se han realizado 300 visitas técnicas de inspección ocular - para mejoramientos de vivienda nueva
-* Se entregado materiales para mejoramento de vivienda (51) beneficiarios )</t>
  </si>
  <si>
    <t>Construir de 20 viviendas urbanas y rurales VIS y VIP en sitio propio o posesión en el municipio</t>
  </si>
  <si>
    <t xml:space="preserve">Número de viviendas construidas </t>
  </si>
  <si>
    <t>Contrato de suminstro 
Registro fotográfico</t>
  </si>
  <si>
    <t>Se entrego una vivienda en la vereda Tabacal sector el Oeste</t>
  </si>
  <si>
    <t>Gestionar, asesorar y apoyar los subsidios para 10 unidades de vivienda con las cajas de compensación</t>
  </si>
  <si>
    <t>No. De familias asesoradas</t>
  </si>
  <si>
    <t>* Presentacion de 2 predios urbanos con la gobernacion para apoyo en vivienda nueva ( olaya - asoliliana )                                   
 * Se ha gestionado con la caja de compensacion de colsubsidio diferntes reuniones para la presentacion de proyectos ante el ministerio. para vivienda nueva tipo vip. 
*8 posibles beneficiarios con la caja de compensación Colsubsidio
*5 posibles beneficiarios con la Caja de Compensación Compensar
*138 Posibles Beneficiarios con el Ministerio de Vivienda Ciudad y Territorio</t>
  </si>
  <si>
    <t>Realizar 2 Estudios y Diseños para proyectos los proyectos de vivienda de interes social municipal</t>
  </si>
  <si>
    <t>Habilitar  y/o construir  2 predios para promover el desarrollo de vivienda  nueva VIS y VIP en zona urbana para apoyar a las asociaciones de vivienda</t>
  </si>
  <si>
    <t xml:space="preserve">2 predios habilitados y/o construidos  para el desarrollo de vivienda  nueva VIS y VIP  en zona urbana  </t>
  </si>
  <si>
    <t xml:space="preserve">Implementar un programa de apoyo en el  diseño de vivienda de interés social rural,  para el proceso del tramite de licencia urbanística  a la población de bajos recursos , buscando promover la legalidad y la construcción de edificaciones seguras.  </t>
  </si>
  <si>
    <t xml:space="preserve">Un programa  implementado </t>
  </si>
  <si>
    <t>Implantación modelo tipo</t>
  </si>
  <si>
    <t>Se realizó diseño de vivienda tipo, para la población de escasos recursos y legalizar viviendas - 3 tipos de vivieda con un area de : 49 M3, 60 M2, 61M2</t>
  </si>
  <si>
    <t>PILAR ESTRATEGICO:  EJE 2: Desarrollo económico y agropecuario integral y sostenible,  EJE 3: Bienestar social, incluyente y con más oportunidades</t>
  </si>
  <si>
    <t>SECTOR:  Agrícultura y Desarrollo Rural, Ambiente y Desarrollo Sostenible, Comercio, Industria y Turismo, Cultura, Educación, Deporte y Recreación</t>
  </si>
  <si>
    <t>PROGRAMA:   DESARROLLO AGROPECUARIO AMBIENTALMENTE SOSTENIBLE, LA VEGA COMO DESTINO TURISTICO, CULTURA, EDUCACIÓN, DEPORTE Y RECREACIÓN,</t>
  </si>
  <si>
    <t xml:space="preserve">Estudios y Diseños de La Plaza de Mercado </t>
  </si>
  <si>
    <t>Un estudio y diseño realizado</t>
  </si>
  <si>
    <t>* La Secretaría de Planeacion adelanto, levantamiento topografico y el 100 % diseño arquitectonico.</t>
  </si>
  <si>
    <t>Implementar un programa de mejoramiento del Equipamiento de la Plaza de Mercado</t>
  </si>
  <si>
    <t>un programa implementado</t>
  </si>
  <si>
    <t xml:space="preserve">Registro fotográfico </t>
  </si>
  <si>
    <t>Cambio de canales en la plaza de mercado, instalción de un PVC en los baños de las mujeres</t>
  </si>
  <si>
    <t xml:space="preserve">Socializar el PBOT componente rural en el municipio, para su articulación en la implantación de actividades y proyectos </t>
  </si>
  <si>
    <t>numero de reuniones realizadas</t>
  </si>
  <si>
    <t>Actas de socialización</t>
  </si>
  <si>
    <t>El municipio culmino el proceso de  socializacion con la comunidad respecto a la actualización del  PBOT, realizando 7 reuniones en diferentes veredas con las comunides, 
* Radicado y Socializado ante el Consejo Territorial de Planeación, para su respectivo concepto.</t>
  </si>
  <si>
    <t>Construcción de batería de baños públicos en el Parque Principal</t>
  </si>
  <si>
    <t>Una constucción realizada</t>
  </si>
  <si>
    <t xml:space="preserve">Registro Fotografico </t>
  </si>
  <si>
    <t xml:space="preserve">Construcción 14 baños parque principal
14 orinales </t>
  </si>
  <si>
    <t>Registro Fotográfico</t>
  </si>
  <si>
    <t>Limpieza de canales, instalación de una puerta en el 3 piso y puerta nueva en el auditorio, mantenimiento a los baños</t>
  </si>
  <si>
    <t>Registro fotográfico</t>
  </si>
  <si>
    <t>Escuela el Guarumal (arreglo fuga de agua en baños, arreglo de lavamanos, tanque reseva, comedor escolar, Sifone desague del lavaplatos.
- Mejoramiento escuela el Roble:  Instalación portón de la entrada, adecuación bateria de baños.</t>
  </si>
  <si>
    <t xml:space="preserve">Meta NO programada para la vigencia- </t>
  </si>
  <si>
    <t xml:space="preserve">Proyecto aprobado por la Secrearía de Planeación de Cundinamarca 
* ICCU-CTO-898 DE 2024 - AUNAR ESFUERZOS TÉCNICOS, ADMINISTRATIVOS Y FINANCIEROS PARA LA CONSTRUCCIÓN DE LA INFRAESTRUCTURA DE LA INSTITUCIÓN EDUCATIVA DEPARTAMENTAL LUIS ALFONSO VALBUENA ULLOA DEL MUNICIPIO DE LA VEGA, CUNDINAMARCA
</t>
  </si>
  <si>
    <t>* Instalación de Malla en la cubierta del parque Santander, mitigar problemática de palomas. 
Reubicación de los módulos del parque
* Contrato de prestación de servicios de 
* Terminación del Gimnasio Municipal - fecha 26 de noviembre del  2024
* ICCU-CTO-938 DE 2024 - AUNAR ESFUERZOS TÉCNICOS, ADMINISTRATIVOS Y FINANCIEROS PARA LA CONSTRUCCIÓN POLIDEPORTIVO CUBIERTO Y OBRAS COMPLEMENTARIAS EN LA INSTITUCION EDUCATIVA SAN JOSE DE LA VEREDA BULUCAIMA DEL MUNICIPIO DE LA VEGA, CUNDINAMARCA.</t>
  </si>
  <si>
    <t>* La Secretaria de Planeacion adelanto el levantamiento topografico y se está termiando los diseños arquitectonicos.</t>
  </si>
  <si>
    <t>PILAR ESTRATEGICO:  EJE 4: Agua, ordenamiento y sostenibilidad ambiental</t>
  </si>
  <si>
    <t>PROGRAMA:   Agua Potable para todos</t>
  </si>
  <si>
    <t xml:space="preserve">Establecer e implementar un programa de optimización del Sistema de Acueducto existente de la zona urbana del El Vino del Municipio de La Vega durante el cuatrienio </t>
  </si>
  <si>
    <t>Un programa establecido e implementado</t>
  </si>
  <si>
    <t>Apoyar la organización y transformación empresarial para la prestación de servicios públicos de El Vino</t>
  </si>
  <si>
    <t>Acueducto apoyado y organizado</t>
  </si>
  <si>
    <t>Reponer 1200 metros lineales de tramos de redes de acueducto que se encuentran en malas condiciones.</t>
  </si>
  <si>
    <t xml:space="preserve">Metros lineales de reposición de redes </t>
  </si>
  <si>
    <t xml:space="preserve">Registro Fotográfico </t>
  </si>
  <si>
    <t>630 ML de reposición de redes de Acueducto - Meta ejecutada por la Empresa de Servicios Publicos del Municipio</t>
  </si>
  <si>
    <t>Mantener la continuidad del servicio de
acueducto urbano principal  en el 100%</t>
  </si>
  <si>
    <t xml:space="preserve">mantener continuidad del servicio de
acueducto urbano principal </t>
  </si>
  <si>
    <t>100}%</t>
  </si>
  <si>
    <t xml:space="preserve">Servicio de Agua continuo </t>
  </si>
  <si>
    <t>Meta ejecutada por la Empresa de Servicios Publicos del Municipio</t>
  </si>
  <si>
    <t>Culminar y puesta en marcha y operación de la nueva alternativa Rio Tabacal, para el suministro de agua en la zona urbana y suelos de expansión urbana .</t>
  </si>
  <si>
    <t>1 PTAP en funcionamiento</t>
  </si>
  <si>
    <t>Contrato en ejecución</t>
  </si>
  <si>
    <t>El contrato se encuentra en ejecución, con fecha de terminación el 21 de diciembre.</t>
  </si>
  <si>
    <t>Elaborar 3 estudios y diseños para la ampliación y optimización de infraestructura de acueducto municipal</t>
  </si>
  <si>
    <t>número de estudios realizados</t>
  </si>
  <si>
    <t>Gestionar la implementacíón del Plan Maestro  de Acueducto  en el sector urbano.</t>
  </si>
  <si>
    <t>Plan maestro implementado</t>
  </si>
  <si>
    <t>Diseñar y construir obra de captación de agua para la zona urbana en el Río Ila.</t>
  </si>
  <si>
    <t>una obra construida</t>
  </si>
  <si>
    <t>Registro fotogràfico</t>
  </si>
  <si>
    <t>Construcción bocatoma del Rio Ila - Contrato ejecutado por Empresas Públicas de Cundinamarca EPC</t>
  </si>
  <si>
    <t>Optimizar 1,600 Mtros Lineales de la red de conducción de agua para la zona urbana en del Río Perucho.</t>
  </si>
  <si>
    <t>Metros lineales optimizados</t>
  </si>
  <si>
    <t>Actualizar e implementar  el Programa de Uso Eficiente y Ahorro del Agua (PUEAA) en el municipio durante el cuatrenio</t>
  </si>
  <si>
    <t>1 PUEAA actualizado</t>
  </si>
  <si>
    <t>Disminuir perdida de recursos hídricos través del mejoramiento de sistemas de medición</t>
  </si>
  <si>
    <t xml:space="preserve">número de medidores </t>
  </si>
  <si>
    <t>Meta ejecutada por la Empresa de Servicios Públicos del municipio - cambiados por funcionarios de la Empresa</t>
  </si>
  <si>
    <t>Otorgar subsidios al 100% de los usuarios  del servicio de acueducto de los estratos 1, 2 y 3 durante el cuatrenio,  que reporten los prestadores legalmente constituidos.</t>
  </si>
  <si>
    <t>Porcentaje de usuarios a los que se les otorga subsidio</t>
  </si>
  <si>
    <t>Transferencia de subsidios servicio de Acueducto a la Empresa de Servicios Públicos del Municipio. Fondo de Solidaridad y Redistribución del Ingreso</t>
  </si>
  <si>
    <t xml:space="preserve">Apoyar el fortalecimiento organizacional y técnico a los 16 acueductos veredales  </t>
  </si>
  <si>
    <t>Número de acueductos intervenidos</t>
  </si>
  <si>
    <t xml:space="preserve">* Revisión de documentos de 16 acueductos como apoyo a la actualización de sus documentos.
* Visita a 9 acueductos veredales </t>
  </si>
  <si>
    <t>Optimización, mejoramiento,  mantenimiento y dotación de 16 de  los acueductos veredales para suministrar agua potable a la población rural</t>
  </si>
  <si>
    <t>Se optimizo el acueducto Naguy Bajo, con materiales y la construcción de un cárcamo en la Bocatoma…
* Se postularon 5 acueductos al programa agua a mi vereda, de EPC 
1.ASOCIACION DE USUARIOS ACUEDUCTO ASUAMINAL
2.ASOCIACION DE SUSCRIPTORES DEL SERVICIO DE LA VEREDA LA LIBERTAD
3.ASOCIACION DE USUARIOS DEL ACUEDUCTO DE PATIO BONITO
4.ASOCIACION DE SUSCRIPTORES DEL ACUEDUCTO DE LA LAGUNA ACUALAGUNA
5.ASOCIACION DE USUARIOS DEL ACUEDUCTO DE LA VEREDA DE NAGUY</t>
  </si>
  <si>
    <t>Realizar convenio y transferencia de los Recursos al PDA agua potable</t>
  </si>
  <si>
    <t xml:space="preserve">transferencia anual realizada </t>
  </si>
  <si>
    <t>Transferencia PDA</t>
  </si>
  <si>
    <t xml:space="preserve">Transferencia PDA - Empresas Públicas de Cundinamarca </t>
  </si>
  <si>
    <t>PILAR ESTRATEGICO:   EJE 4: Agua, ordenamiento y sostenibilidad ambiental</t>
  </si>
  <si>
    <t xml:space="preserve">PROGRAMA:  Saneamiento Básico </t>
  </si>
  <si>
    <t>Reponer los tramos de redes de alcantarillado que se encuentran en malas condiciones de acuerdo al Plan maestro del sector urbano del municipio</t>
  </si>
  <si>
    <t>Número de metros lineales</t>
  </si>
  <si>
    <t>Orden de Trabajo realizada por la Empresa de servicios púbicos del Municipio</t>
  </si>
  <si>
    <t>Meta ejecutada por la Empresa de Servicios Públicos del municipio</t>
  </si>
  <si>
    <t xml:space="preserve">Gestionar y coofinanciar la adquisición de un predio para  reubicar PTAR de la zona urbana principal  </t>
  </si>
  <si>
    <t xml:space="preserve">Un predio adquirido </t>
  </si>
  <si>
    <t>Gestionar la construcción u optimización de una PTAR para la zona urbana principal</t>
  </si>
  <si>
    <t>Una PTAR funcionando</t>
  </si>
  <si>
    <t>Construir y puesta en marcha del Plan Maestro del sistema de alcantarillado para la zona urbana del Vino del Municipio de La Vega</t>
  </si>
  <si>
    <t>Un plan maestro elaborado e implementado</t>
  </si>
  <si>
    <t>Gestionar la construcción de una PTAR para la zona urbana de El Vino</t>
  </si>
  <si>
    <t>Una PTAR construida</t>
  </si>
  <si>
    <t>Gestionar la actualización del Plan maestro de Alcantarillado sector urbano.</t>
  </si>
  <si>
    <t>Un Plan actualizado</t>
  </si>
  <si>
    <t>Otorgar subsidios al 100% de los usuarios  del servicio de alcantarillado de los estratos 1, 2 y 3 durante el cuatrenio,  que reporten los prestadores legalmente constituidos.</t>
  </si>
  <si>
    <t>Transferencia de subsidio servicio alcantarillado a la Empresa de Servicios Públicos del Municipio.</t>
  </si>
  <si>
    <t>Continuar con la implementación  del Plan de Saneamiento y Manejo de Vertimientos (PSMV)   del casco urbano</t>
  </si>
  <si>
    <t>Porcentaje de cumplimiento de acciones a implementar</t>
  </si>
  <si>
    <t xml:space="preserve">Meta no programada para la vigencia </t>
  </si>
  <si>
    <t xml:space="preserve">Continuar  con la implementación del  Plan de Saneamiento y Manejo de Vertimientos (PSMV) Centro Poblado El Vino </t>
  </si>
  <si>
    <t xml:space="preserve">Ampliar cobertura del servicio de recolección de residuos sólidos a la zona rural de 50 suscriptores </t>
  </si>
  <si>
    <t>No. De suscriptores vinculados</t>
  </si>
  <si>
    <t>Relación de suscriptores a cargo de la Empresa de Servicios Publicos del Municipio</t>
  </si>
  <si>
    <t>Se han vinculado 23 suscriptores de aseo</t>
  </si>
  <si>
    <t>Otorgar subsidios al 100% de los usuarios  del servicio de Aseo de los estratos 1, 2 y 3 durante el cuatrenio,  que reporten los prestadores legalmente constituidos.</t>
  </si>
  <si>
    <t>Giro subsidios a las empresas prestadora de servicios públicos</t>
  </si>
  <si>
    <t>Transferencia de subsidio servicio Aseo a la Empresa de Servicios Públicos del Municipio.</t>
  </si>
  <si>
    <t xml:space="preserve">número de transferencias realizadas  en el periodo </t>
  </si>
  <si>
    <t>Transferencia PDA - Empresas Públicas de Cundinamarca</t>
  </si>
  <si>
    <t>PILAR ESTRATEGICO:  EJE 4: Agua, ordenamiento y sostenibilidad ambiental, EJE 5: Administración Eficente  y Transparente</t>
  </si>
  <si>
    <t>SECTOR:  Ambiente y Desarrollo Sostenible, Gobierno Territorial, Gobierno Territorial</t>
  </si>
  <si>
    <t>PROGRAMA: Plan de Ordenamiento de la cuenca del Río Negro articulador ambiental del Plan de Desarrollo, Incorporación de la Gestión del Riesgo y el cambio climático como medida de prevención y protección de la población, Fortalecimiento Institucional, Gobierno Transparente, Finanzas Publicas eficientes.</t>
  </si>
  <si>
    <t>Adoptar el ajuste y revisión del PBOT acorde con los lineamientos ambientales y de ordenamiento vigentes</t>
  </si>
  <si>
    <t>Un ajuste al PBOT adoptado</t>
  </si>
  <si>
    <t>Actas de Socialización</t>
  </si>
  <si>
    <t xml:space="preserve">El PBOT, se socializo con las comunidades - posteriormente será presentado al Consejo Territorial de Planeación. </t>
  </si>
  <si>
    <t xml:space="preserve">Gestionar la Elaboración, concertación, adopción  e implementación de 5  instrumentos de reglamentación intermedia del PBOT ( planes parciales y UPR´S), que tengan como base el cumplimiento de las determinantes ambientales exigidas por la Corporación </t>
  </si>
  <si>
    <t xml:space="preserve">Número  instrumentos de planificación intermedia del PBOT (planes parciales y UPR´S) adoptados e implementados  </t>
  </si>
  <si>
    <t xml:space="preserve">Gestionar la adquisición dos  predios afectados por fenómenos naturales ( movimiento en masa)  para su recuperación </t>
  </si>
  <si>
    <t xml:space="preserve">Dos predios adquiridos </t>
  </si>
  <si>
    <t>Programa de incorporación de los  estudios técnicos de detalle de amenazas naturales existentes  al  componente de gestión del riesgo del  municipio  y al proceso de ordenmiento territorial</t>
  </si>
  <si>
    <t xml:space="preserve">Un  programa implementado </t>
  </si>
  <si>
    <t xml:space="preserve">Actualizar  el plan municipal de gestión del riesgo de desastres  y  la Estrategia de Respuesta Municipal  armonizado al PBOT  y POMCA  del rio negro adoptados  </t>
  </si>
  <si>
    <t xml:space="preserve"> plan y estrategia actualizados  e implementados </t>
  </si>
  <si>
    <t>Intervenir 30 puntos críticos con medidas de reducción del riesgo y/o adaptación al cambio climático, dando manejo estructural y no estructural que afectan la comunicación vial urbano - rural</t>
  </si>
  <si>
    <t>Número de puntos críticos intervenidos</t>
  </si>
  <si>
    <t xml:space="preserve">* Dragado de 12 puntos en el rio Ila, sector Casco Urbano.
* Se radico proyecto ante la Unidad Nacional de Gestión de Riesgo - para construcción de un muro en el barrio Villa del Rio
* Se realizarón 55 visitas de Gestión del Riesgo </t>
  </si>
  <si>
    <t>Gestionar la elaboración del 50% de los estudios detallados de las áreas en condición de riesgo del suelo urbano</t>
  </si>
  <si>
    <t>% de estudios detallados gestionados</t>
  </si>
  <si>
    <t>Gestionar la elaboración del 50% de los estudios detallados de las áreas en condición de riesgo suelo rural</t>
  </si>
  <si>
    <t>Fortalecer el Consejo Municipal de Riesgo</t>
  </si>
  <si>
    <t>Un consejo fortalecido</t>
  </si>
  <si>
    <t>Actas de Consejo Municipal de Riesgo</t>
  </si>
  <si>
    <t>Se realizarón 23 sesiones de Gestión del Riesgo</t>
  </si>
  <si>
    <t>Articular la Gestión del Riesgo en el 100% de los procesos de planeación y planificación del suelo</t>
  </si>
  <si>
    <t>% de licencias otorgadas con las exigencias de gestión del riesgo</t>
  </si>
  <si>
    <t xml:space="preserve">* verificacion de todos los tramites y solicitudes de licenciamiento frente a la gestion de riesgo y planificacion y uso del suelo. </t>
  </si>
  <si>
    <t>Ampliación y Mantenimiento del Palacio Municipal</t>
  </si>
  <si>
    <t>número de intervenciones realizadas en el periodo</t>
  </si>
  <si>
    <t>Registo fotográfico y obras ejecutadas</t>
  </si>
  <si>
    <t xml:space="preserve">* Adecuación instalaciones de la Cocina
- Adecuación de 2 Oficinas
* Sala de Juntas Secretaría de Planeación   
*  Proceso de adecuación 3 nuevas oficinas
- Instalación de 2 baños                   </t>
  </si>
  <si>
    <t>Apoyar y fortalecer  el Consejo Territorial de Planeación acorde con la Ley 152 DE 1994</t>
  </si>
  <si>
    <t>Un consejo territorial implementado</t>
  </si>
  <si>
    <t>Decreto No.018 del 21 de febrero de 2024</t>
  </si>
  <si>
    <t xml:space="preserve">* Conformación Consejo Territorial de Planeación Decreto No.018 del 21 de febrero de 2024
* Apoyo logístico para las respectivas reuniones </t>
  </si>
  <si>
    <t>Implementar un programa anual de rendición de Cuentas</t>
  </si>
  <si>
    <t>número de proccesos de rendicion de cuentas implementadas</t>
  </si>
  <si>
    <t>Realizar una  actualización catastral o de conservación catastral en el cuatrenio, como base para mejorar los ingresos municipales por predial</t>
  </si>
  <si>
    <t>una actualización realizada</t>
  </si>
  <si>
    <t xml:space="preserve">Realizar la actualización del estudio de estratificación socioeconómica, para la aplicación de los subsidios </t>
  </si>
  <si>
    <t>un estudio actualizado</t>
  </si>
  <si>
    <t xml:space="preserve">Meta no progrmada en la Vigencia </t>
  </si>
  <si>
    <t>Registro fotográfico e Informe de rendición de cuentas</t>
  </si>
  <si>
    <t>Se realizo la audiencia de rendición de cuentas con comunidad y líderes del municipio.</t>
  </si>
  <si>
    <t>Establecer un plan de dotación de mobiliario  y  construcción de equipamiento del espacio público municipal</t>
  </si>
  <si>
    <t>Un plan implementado</t>
  </si>
  <si>
    <t>Mejoramoento de la Infraestructura de los bienes inmuebles del municipio.
* Alcaldía Municipal
*Parque del Café
*Baños Tarima Municipal
*Casa Cultural Campesina
* Punto de Información Turistica
* Hogar Cenilandía
* IED El Vino 
* IDE Patio Bonito
* Estación de Policía
* Casa finca la Milagrosa
* CONSTRUCCIÓN DE 5 CASETAS PARA USO COMERCIAL Y TURISTICO LAGUNA EL TABACAL</t>
  </si>
  <si>
    <t>PILAR ESTRATEGICO:  EJE 2: Desarrollo económico y agropecuario integral y sostenible</t>
  </si>
  <si>
    <t>SECTOR:  Comercio, Industria y Turismo</t>
  </si>
  <si>
    <t>PROGRAMA:  LA VEGA COMO DESTINO TURISTICO</t>
  </si>
  <si>
    <t>SECRETARIA RESPONSABLE:  SECRETARÍA  DE TURISMO</t>
  </si>
  <si>
    <t>RECURSOS NACIÓN(SGP)</t>
  </si>
  <si>
    <t>Establecer un programa de implementación de  normas técnicas de calidad en el sector hoteleo y gastronómico</t>
  </si>
  <si>
    <t>Un programa creado</t>
  </si>
  <si>
    <t xml:space="preserve">Capacitación </t>
  </si>
  <si>
    <t>1. Convocatoria 100 establecimientos de servicios turísticos como hoteles, fincas turísticas, centros vacacionales y operadores turísticos del Municipio de la Vega Cundinamarca, a una jornada de capacitación virtual, la cual se realizó por parte del Ministerio de Comercio, Industria y Turismo, donde se dieron a conocer temas como “Fortalecimiento en normatividad turística y turismo responsable”.
2. Reuniones con algunos operadores turísticos del Municipio de La Vega, con el fin de socializar temas relacionados con la vinculación, fortalecimiento, canalización y organización del turismo.
3. Capacitacón Servicio al Cliente al sector turistico operadores, hoteles, fincas turisticas y centros vacacioneles.</t>
  </si>
  <si>
    <t>Promover la realización y certificación de la capacidad de carga de los prestadores de servicios turisticos</t>
  </si>
  <si>
    <t>Obtención de la certificación de la capacidad de carga de los prestadores de servicios turisticos</t>
  </si>
  <si>
    <t>Capacitación con Personal de planta CPS-175-120-2024</t>
  </si>
  <si>
    <t xml:space="preserve">1. Capacitación virtual sobre “Comercialización de productos y experiencias turísticas”, dirigido por el IDECUT, con el apoyo de la Cámara de Comercio de Bogotá y clúster de turismo Bogotá – Región.
2. Socialización virtual de la Resolución 0612 de 2024, “Nuevos aspectos normativos para la calidad turística y la operación del turismo de aventura”, dirigida por El Ministerio de Comercio, Industria y Turismo, Fondo Nacional de Turismo “FONTUR”. Con la participación 48 personas del sector turístico.
</t>
  </si>
  <si>
    <t>Crear e implementar el plan de prevención para prevenir la explotación sexual comercial de niños, niñas y/o adolescentes</t>
  </si>
  <si>
    <t>Un  plan de prevención para prevenir la explotación sexual comercial de niños, niñas y/o adolescentes, creado e implementado</t>
  </si>
  <si>
    <t>Visitas con Personal de planta CPS-175-120-2024</t>
  </si>
  <si>
    <t xml:space="preserve">1. Visitas a los diferentes establecimientos hoteleros, hospedajes,  y demás existentes en el Municipio, conjuntamente con la Policía de turismo, con el fin de realizar la socialización preventiva y sensibilización, en temas relacionados con la Explotación Sexual con Niños, Niñas y Adolescentes “ESCNNA”.
 a los diferentes establecimientos hoteleros, hospedajes,  y demás existentes en el Municipio, conjuntamente con la Policía de turismo, con el fin de realizar la socialización preventiva y sensibilización, en temas relacionados con la Explotación Sexual con Niños, Niñas y Adolescentes “ESCNNA”.
2. Visita a 53  establecimientos entre  hoteles, hospedajes,  existentes en el Municipio, a través de La Secretaría de Turismo,  conjuntamente  Inspección  de policía, Comisaria de familia,  Policía de turismo, Delegados de La Secretaría de la Mujer y Genero del Departamento de Cundinamarca y  Defensoría del Pueblo regional Cundinamarca con el fin de realizar la socialización preventiva y sensibilización, en temas relacionados con la  Trata de Personas Explotación Sexual con Niños, Niñas y Adolescentes “ESCNNA”.
</t>
  </si>
  <si>
    <t>Diseñar y mantener actualizada la base de datos de los prestadores turisticos</t>
  </si>
  <si>
    <t>Una  base actualizada datos de los prestadores turisticos</t>
  </si>
  <si>
    <t xml:space="preserve">1. Se diseñó un formato de ficha técnica, las cuales han sido fundamentales para realizar el proceso de la creación y actualización de la base de datos, donde se ha podido identificar.
2. Se realizó la identificación por sectores de los Registro Nacional de turismo Activos (RNT), No renovados y cancelados los cuales fueron remitidos    a la Secretaría de hacienda del Municipio para que realicen las acciones pertinentes con relación al pago de industria comercio con un total de: 441 RNT.
</t>
  </si>
  <si>
    <t>Consolidar el inventario turistico municipal</t>
  </si>
  <si>
    <t>Un inventario turistico municipal consolidado</t>
  </si>
  <si>
    <t xml:space="preserve">Caracterización </t>
  </si>
  <si>
    <t>Se realizó la identificación  y actualización de los diferentes actractivos turisticos del municipio con totla de 20</t>
  </si>
  <si>
    <t>Diseñar e implementar la señalización turistica del municipio</t>
  </si>
  <si>
    <t>Una señalización turistica del municipio</t>
  </si>
  <si>
    <t>Diseño con Personal de planta</t>
  </si>
  <si>
    <t xml:space="preserve">Diseño de una valla, queda la bienvenida a turistas, visitantes, al Municipio de La Vega, proyectándose la ubicación, en el estadio Municipal.
</t>
  </si>
  <si>
    <t>Mantener en funcionamiento los puntos de información turistica</t>
  </si>
  <si>
    <t>Un funcionamiento PIT</t>
  </si>
  <si>
    <t>Funcionamiento con Personal de planta CPS-175-120-2024</t>
  </si>
  <si>
    <t xml:space="preserve">Actualmente se encuentra funcionando en el parque principal el Punto de Información Turística “PIT”, de domingo a domingo donde T se atiende PQRS, de turistas, visitantes, se hace el registro de los mismos, en donde se envían informes trimestrales al IDECUT, con los siguientes resultados: 833 usuarios.
</t>
  </si>
  <si>
    <t>Realizar un plan de embellecimiento del Parque Ecológico  Laguna El Tabacal  como atractivo turistico del Municipio</t>
  </si>
  <si>
    <t>un plan realizado e implementado</t>
  </si>
  <si>
    <t xml:space="preserve"> Implementado  con Personal  CPS-, 134-2024-MC-012-2024</t>
  </si>
  <si>
    <t>SUMINISTRO E INSTALACION DE CASETAS PARA EL PARQUE ECOLOGICO LAGUNA EL TABACAL MUNICIPIO DE LA VEGA CUNDINAMARCA.
PRESTACIÓN DE SERVICIOS COMO APOYO EN LAS LABORES DE ESTABLECIMIENTO, MANTENIMIENTO Y EMBELLECIMIENTO DE LOS JARDINES DENTRO DEL PARQUE, PARQUEADERO, CAMPING Y KIOSKOS DE LA LAGUNA EL TABACAL, EN EL MUNICIPIO DE LA VEGA CUNDINAMARCA, DE CONFORMIDAD CON LO ESTABLECIDO EN EL PLAN DE DESARROLLO MUNICIPAL VIGENTE.</t>
  </si>
  <si>
    <t>Implementar el programa de mantenimiento y de operación de los atractivos y escenarios turisticos a cargo del municipio</t>
  </si>
  <si>
    <t xml:space="preserve">Un programa de mantenimiento y de operación de los atractivos y escenarios turisticos </t>
  </si>
  <si>
    <t>Mantenimiento y operación Parque Ecologico Laguna el tabacal  con Personal de planta CPS-008,207,134,096,083-2024</t>
  </si>
  <si>
    <t>PRESTACION DE SERVICIOS Y DE APOYO A LA GESTION PARA EL FUNCIONAMIENTO DE LA TAQUILLA Y CONTROL DE INGRESO DE VISITANTES AL PARQUE ECOLOGICO LAGUNA DEL TABACAL DEL MUNICIPIO DE LA VEGA CUNDINAMARCA Y LO ESTABLECIDO EN EL PLAN DE DESARROLLO MUNICIPAL 2024-2027.
“PRESTACION DE SERVICIOS DE APOYO COMO GUARDABOSQUES PARA GARANTIZAR EL CONTROL, EMBELLECIMIENTO Y CONSERVACION DEL PARQUE ECOLOGICO LAGUNA DEL TABACAL DEL MUNICIPIO DE LA VEGA CUNDINAMARCA, DE CONFORMIDAD CON LO ESTABLECIDO EN EL PLAN DE DESARROLLO MUNICIPAL VIGENTE".
PRESTACION DE SERVICIOS COMO APOYO A LA GESTIÓN EN EL MANTENIMIENTO, ADECUACIÓN DE PARQUEADERO, CAMPING, KIOSKO Y PARQUE ECOLÓGICO LAGUNA EL TABACAL, EN EL MUNICIPIO DE LA VEGA CUNDINAMARCA, DE CONFORMIDAD CON LO ESTABLECIDO EN EL PLAN DE DESARROLLO VIGENTE.
PRESTACIÓN DE SERVICIOS COMO APOYO A LA GESTION EN EL MANTENIMIENTO Y LIMPIEZA DE LOS CAMINOS REALES Y SENDEROS DEL PARQUE ECOLÓGICO LAGUNA EL TABACAL, EN EL MUNICIPIO DE LA VEGA CUNDINAMARCA, DE CONFORMIDAD CON LO ESTABLECIDO ENNEL PLAN DE DESARROLLO VIGENTE.</t>
  </si>
  <si>
    <t>Incentivar en la implementación de un plan de herramientas tecnologícas para la promoción y prestación del servicio turístico</t>
  </si>
  <si>
    <t>un plan implementado</t>
  </si>
  <si>
    <t>En proceso del diseño de la página web turística, igualmente  en proceso de la creación del video Institucional promocional turístico.</t>
  </si>
  <si>
    <t>Implementar  un plan de estrategías de promoción turistica de La Vega como destino turístico</t>
  </si>
  <si>
    <t>Personal de Planta</t>
  </si>
  <si>
    <t>Con el Instituto Departamental de Cultura y Turismo IDECUT se vienen adelantando gestiones, realizando reuniones de socialización para restablecer la ruta dulce y de aventura, proyecto que involucra municipios de la providencia del gualiva  y otros municipios donde se encuentra La Vega, Albán, La Peña, Nimaima, Nocaima, Quebrada negra, san francisco, sasaima, supata, utica, Vergara y Villeta, siendo incluidos los municipios de Caparrapi, puerto salgar, guaduas. Con este proyecto se pretende resaltar e involucrar a pequeños y medianos productores paneleros a formar parte del desarrollo turístico, fortalecer la parte económica y mantener viva la tradición de trapiches paneleros, crecer e innovar en producción</t>
  </si>
  <si>
    <t>Promover un programa de capacitación en innovación, emprendimiento y competitividad en el sector turistico</t>
  </si>
  <si>
    <t xml:space="preserve">un programa implementado  </t>
  </si>
  <si>
    <t xml:space="preserve">Realizando reuniones con los Rectores de Las 3 Instituciones Educativas existentes en el Municipio de la Vega, el IDECUT, en donde se ha socializado el programa Colegios Amigos del Turismo, CAT, el cual se encuentra avalado por el Ministerio de Comercio, Industria y turismo, donde se pretende la implementación y participación activa del Municipio de La Vega Cundinamarca, especialmente de las Instituciones Educativas con vocación y proyección hacia el Turismo, se fomente la cultura turística, la apropiación del territorio y se eduque sobre la legalidad desde la infancia.
</t>
  </si>
  <si>
    <t>Implementar un programa para la promoción del turismo agroecológico, turismo gastronómico, turismo recreativo, turismo deportivo, buscando mejorar la economía local</t>
  </si>
  <si>
    <t>un progrma implementado</t>
  </si>
  <si>
    <t xml:space="preserve">Rutas Del Dorado te invitamos a coger tu mochila y emprender un viaje a la cordillera oriental de #Cundinamarca.
Descubre todos los planes, paisajes y costos para visitar el Parque Ecológico Laguna del  Tabacal y El Municipio de #La Vega.
Promoción de los platos típicos 
</t>
  </si>
  <si>
    <t>PILAR ESTRATEGICO:   EJE 3: Bienestar social, incluyente y con más oportunidades</t>
  </si>
  <si>
    <t>SECTOR:  41 INCLUSIÓN SOCIAL</t>
  </si>
  <si>
    <t>PROGRAMA:  4101 Atención, asistencia  y reparación integral a las víctimas</t>
  </si>
  <si>
    <t>SECRETARIA RESPONSABLE:  Secretaria de Gobierno</t>
  </si>
  <si>
    <t>FUENTE FINANCIACIÓN</t>
  </si>
  <si>
    <t>Aumentar el acceso a los servicios en materia de justicia, seguridad y convivencia, al 100% de la población en riesgo por la acción de terceros registrada en el municipio que lo requiera</t>
  </si>
  <si>
    <t>% población en riesgo por la acción de terceros que requirió los servicios y fue atendida</t>
  </si>
  <si>
    <t>META NO PROGRAMADA EN LA VIGENCIA</t>
  </si>
  <si>
    <t>340 personas registradas</t>
  </si>
  <si>
    <t>Incluir al 100% de la población en riesgo por la acción de terceros registrada en el municipio, en los diferentes programas sociales</t>
  </si>
  <si>
    <t>% población en riesgo por la acción de terceros que esta incluída en los programas sociales</t>
  </si>
  <si>
    <t>Se incluye y prioriza a esta población para su inclusión en los programas sociales</t>
  </si>
  <si>
    <t>Formular e implementar 1 campaña anual, de prevención contra la violencia intrafamiliar y la violencia basada en género</t>
  </si>
  <si>
    <t>45  personas</t>
  </si>
  <si>
    <t>Promover la implementación de proyecto productivo como apoyo a la Población en riesgo por la acción de terceros</t>
  </si>
  <si>
    <t>un proyecto implementado</t>
  </si>
  <si>
    <t xml:space="preserve">Adquisición de bonos para elementos necesarios en proyectos productivos </t>
  </si>
  <si>
    <t>Realizar el evento anual de celebración del Día Nacional De La Memoria y Solidaridad Con Las Víctimas</t>
  </si>
  <si>
    <t>número de eventos realizados</t>
  </si>
  <si>
    <t>Se realizó reunión con el Ministerio del Interior y se entregó placa conmemorativa a la Directora de Victimas</t>
  </si>
  <si>
    <t>Actualizar la caracaterización de la población en riesgo por la acción de terceros</t>
  </si>
  <si>
    <t>Se adelanto la caracterización de la población víctima a un 70% de la población víctima registrada</t>
  </si>
  <si>
    <t>200 núcleos familiares</t>
  </si>
  <si>
    <t xml:space="preserve">Mantener y apoyar el funcionamiento anual del Comité de Justicia Transicional </t>
  </si>
  <si>
    <t>Un comité funcionando</t>
  </si>
  <si>
    <t>Se realizaron las 4 reuniones anuales de ley.</t>
  </si>
  <si>
    <t xml:space="preserve">Gestionar convenio con el SENA para incluir a la población en riesgo por la acción de terceros en procesos de formación </t>
  </si>
  <si>
    <t>META NO PROGRAMA PARA LA VIGENCIA</t>
  </si>
  <si>
    <t>Mantener la atención del 100% de la población que presenta discapacidad y esta registrada en el municipio, en los diferentes programas del municipio</t>
  </si>
  <si>
    <t>total población con discapacidad atendida en los diferentes programas del municipio</t>
  </si>
  <si>
    <t xml:space="preserve">Se aumento la cobertura de la población con discapacidad se inicio con 53 y se aumento a 67 personas; se les brindo atención en Centro Día, con fonoaudiologa, trabajador social </t>
  </si>
  <si>
    <t>67 personas con discapacidad</t>
  </si>
  <si>
    <t>Actualizar la caracaterización de la población en condición de discapacidad, en el régistro de localización y caracterización de población con discapacidad RLCPD del municipio</t>
  </si>
  <si>
    <t>Se aumento la cobertura de la población con discapacidad se inicio con 53 y se aumento a 67 personas, incluyendolas en el registro</t>
  </si>
  <si>
    <t>PILAR ESTRATEGICO:  EJE 5: Administración Eficente  y Transparente</t>
  </si>
  <si>
    <t>PROGRAMA:  4104 Atención integral de población en situación permanente de desprotección social y/o familiar</t>
  </si>
  <si>
    <t>Formular e implementar un programa anual de  dotación de elementos para atención de la población con discapacidad</t>
  </si>
  <si>
    <t>un plan formulado e implementado</t>
  </si>
  <si>
    <t>Realizar una dotación anual del equipamiento del Centro Vida Sensorial</t>
  </si>
  <si>
    <t>número de intervenciones realizadas</t>
  </si>
  <si>
    <t>SECTOR: 33 Cultura</t>
  </si>
  <si>
    <t>PROGRAMA:  3301 Promoción y acceso efectivo a procesos culturales y artísticos</t>
  </si>
  <si>
    <t xml:space="preserve">Realizar anualmente un evento de celabración del Dia Blanco </t>
  </si>
  <si>
    <t>Se realizó actividad con día de piscina, almuerzo y un regalo para cada uno</t>
  </si>
  <si>
    <t>SECTOR:  45 Gobierno Territorial</t>
  </si>
  <si>
    <t>PROGRAMA:  4501 Fortalecimiento de la convivencia y la seguridad ciudadana</t>
  </si>
  <si>
    <t>Implementar un plan anual de mantenimiento y ampliación de cobertura de las cámaras para el fortalecimiento de seguridad de la población Veguna</t>
  </si>
  <si>
    <t>Un plan anual realizado</t>
  </si>
  <si>
    <t>Se contrato el mantenimiento de las 27cámarass de seguridad</t>
  </si>
  <si>
    <t xml:space="preserve"> población urbana 9353</t>
  </si>
  <si>
    <t xml:space="preserve">Formulación e implementación del Plan Integral de Seguridad y Convivencia ciudadana PISCC 2024 </t>
  </si>
  <si>
    <t>Un plan formulado e implementado</t>
  </si>
  <si>
    <t>Se elaboró y adoptó el PISCC; Se implento el apoyo a las fuerzas de seguridad del municipio</t>
  </si>
  <si>
    <t>población total 20943</t>
  </si>
  <si>
    <t>Implementar un plan anual para el fortalecimiento, bienestar, dotación y mantenimiento de equipos, de la fuerza pública como soporte para la mitigación de los delitos en el municipio</t>
  </si>
  <si>
    <t>Gestionar la construcción de una unidad militar   permanente para el ejercito nacional  como fortalecimiento de la seguridad municipal</t>
  </si>
  <si>
    <t xml:space="preserve">Una unidad  militar  gestionada e instalada </t>
  </si>
  <si>
    <t>META NO PROGRAMADA PARA LA VIGENCIA</t>
  </si>
  <si>
    <t>Gestionar la adquisición de 2 vehículos para apoyar y fortalecer la fuerza pública en el municipio</t>
  </si>
  <si>
    <t>número de vehiculos adquiridos</t>
  </si>
  <si>
    <t>Entrega de dos vehículos a título gratuito por parte de la Contraloría, para apoyar las entidades de seguridad existentes Inspección de Policía y Comisaría</t>
  </si>
  <si>
    <t>población urbana 9353</t>
  </si>
  <si>
    <t>Desarrollar un programa de campañas y operativos de seguridad para reducir el número de delitos en el municipio</t>
  </si>
  <si>
    <t>un programa desarrollado</t>
  </si>
  <si>
    <t>Dentro del programa implementado se adelantarón 7campañas en la vigencia 2024</t>
  </si>
  <si>
    <t>Implementar estrategía de fortalecimiento institucional de la inspección de policía con el fin de garantizar el cumplimiento del marco normativo vigente</t>
  </si>
  <si>
    <t>Se fortaleció el equipo de apoyo de la Inspección de Policía para dar cumplimiento al Código de Convivencia y Seguridad Ciudadana</t>
  </si>
  <si>
    <t>Implementar un programa de capacitacion  en  HH  y DIH , en políticas  y medidas de autoprotección , bajo la cultura de la reconcilación y la paz, durante el cuatrenio</t>
  </si>
  <si>
    <t xml:space="preserve">un programa de capacitacion implementado </t>
  </si>
  <si>
    <t>META NO PROGAMADA PARA LA VIGENCIA</t>
  </si>
  <si>
    <t>Gestionar la implementación de la Televisión Digital Terrestre para el municipio de La Vega</t>
  </si>
  <si>
    <t>PROGRAMA:  4503 Gestión del riesgo de desastres y emergencias</t>
  </si>
  <si>
    <t>Realizar los convenios con los grupos de atención y prevención de emergencias para el apoyo de gestión del riesgo</t>
  </si>
  <si>
    <t>número de convenios realizados</t>
  </si>
  <si>
    <t>Se realizó convenio con bomberos para apoyo en la atención de emergencias vigencia 2024</t>
  </si>
  <si>
    <t>Mantener un plan de dotación para los organismos de socorro y defensa de amenazas naturales</t>
  </si>
  <si>
    <t>Se realizó convenio que incluye dotación de elementos para prestar servicios de atención de emergencias</t>
  </si>
  <si>
    <t>Realizar los convenios y/o contratos con los grupos de atención y prevención de emergencias para el apoyo de gestión del riesgo</t>
  </si>
  <si>
    <t>número de convenios y/o contratos realizados</t>
  </si>
  <si>
    <t>SECTOR:  21 Mínas y Energía</t>
  </si>
  <si>
    <t>PROGRAMA:  2102 Consolidación productiva delsector de energía eléctrica</t>
  </si>
  <si>
    <t xml:space="preserve">Realizar un plan anual de intervenciones al alumbrado público del municipio para mejorar y brindar mayor seguridad  a la comunidad </t>
  </si>
  <si>
    <t>Un plan  anual implementado</t>
  </si>
  <si>
    <t>PILAR ESTRATEGICO:   EJE 5: Administración Eficente  y Transparente</t>
  </si>
  <si>
    <t>SECTOR:  12 Justicia y del Derecho</t>
  </si>
  <si>
    <t>PROGRAMA:  1202 Promoción al acceso a la justicia</t>
  </si>
  <si>
    <t>Formular e implementar un plan de dotación de tecnología como apoyo a la seguridad para la protección de la comunidad</t>
  </si>
  <si>
    <t>PROGRAMA:  1206 Sistema penitenciario y carcelario en el marco de los derechos humanos</t>
  </si>
  <si>
    <t>Realizar convenio anual para servicios carcelarios con el Municipio de Villeta</t>
  </si>
  <si>
    <t>7 personas recluídas en la cárcel de villeta</t>
  </si>
  <si>
    <t>PILAR ESTRATEGICO: EJE 5: Administración Eficente  y Transparente</t>
  </si>
  <si>
    <t xml:space="preserve">SECTOR:  19 Salud y Protección Social </t>
  </si>
  <si>
    <t>PROGRAMAS: 1905 Salud Pública</t>
  </si>
  <si>
    <t>Desarrollar una campaña anual para mitigar y prevenir el consumo de sustancias psicoactivas y de alcohol en el municipio</t>
  </si>
  <si>
    <t>número de campañas realizadas</t>
  </si>
  <si>
    <t>Se realizaron charlas a la población educativa de grados 9, 10 y 11 , por parte de unidad especializada de la policía antinarcoticos</t>
  </si>
  <si>
    <t>SECTOR: 45 Gobierno Territorial</t>
  </si>
  <si>
    <t>PROGRAMA: 4502 Fortalecimiento del buen gobierno para el respeto y garantía de los derechos humanos.</t>
  </si>
  <si>
    <t xml:space="preserve">Formular e implementar el plan de acción de derechos humanos  y derecho internacional humanitario en el marco de la política pública nacional </t>
  </si>
  <si>
    <t xml:space="preserve">Un plan de accion de HH y DIH  formulado e implementado </t>
  </si>
  <si>
    <t>Establecer un plan anual de fortalecimiento y apoyo  institucional en la gestion de las diferentes dependencias de la administración municipal</t>
  </si>
  <si>
    <t>un plan anual establecido</t>
  </si>
  <si>
    <t>Se fortalecieron los equipos de trabajo de las diferentes dependencias de la administracion</t>
  </si>
  <si>
    <t>Establecer una estrategía anual para promover la participación de las diferentes organizaciones conformadas en el municipio y de la comunidad en general</t>
  </si>
  <si>
    <t>número de estrategías implementadas</t>
  </si>
  <si>
    <t>Se genero enlace y armonización con los difetentes grupos ciudadanos</t>
  </si>
  <si>
    <t xml:space="preserve">Implementar estrategía anual de acompañamiento a las juntas de acción comunal </t>
  </si>
  <si>
    <t>SECTOR: 24 Transporte</t>
  </si>
  <si>
    <t>PROGRAMA: 2402 Infraestructura vial regional</t>
  </si>
  <si>
    <t>Implementar 3 estrategías para mejorar la movilidad y organizar el transporte público en el municipio</t>
  </si>
  <si>
    <t>Se fortaleció con apoyo de una persona que diera orientación de transito y de movilidad</t>
  </si>
  <si>
    <t>poblacion total 20943</t>
  </si>
  <si>
    <t>Establecer un plan anual de mantenimiento y de la operación del parque automotor de propiedad del municipio</t>
  </si>
  <si>
    <t>Se realizó mantenimiento a los vehiculos del municipio</t>
  </si>
  <si>
    <t>SECTOR: 40 Vivienda, ciudad y territorio</t>
  </si>
  <si>
    <t>PROGRAMA: 4002 Ordenamiento territorial y desarrollo urbano</t>
  </si>
  <si>
    <t>Establecer e implementar un Plan de recuperación de espacio público</t>
  </si>
  <si>
    <t>Se fortaleció el equipo de la inspección de policía y con una segunda Inspección para iniciar el proceso de recuperación del espacio público</t>
  </si>
  <si>
    <t>población  urbana 9353</t>
  </si>
  <si>
    <t>Formular e implementar la política pública del espacio público municipal</t>
  </si>
  <si>
    <t>Política pública formulada e implementada</t>
  </si>
  <si>
    <t>PROGRAMA: 4599 Fortalecimiento a la gestión y dirección de la administración pública territorial</t>
  </si>
  <si>
    <t xml:space="preserve">Implementar una estrategía de fortalecimiento institucional para mejorar la Estructura administrativa municipal </t>
  </si>
  <si>
    <t>Se ajusto la estructura administrativa y se modificó la planta de personal</t>
  </si>
  <si>
    <t>Implementar una estrategía de fortalecimiento tecnologíco institucional que permita mejorar la prestación de los servicios que prestan las diferentes dependencias de la administración municipal y demás equipamientos del orden municipal</t>
  </si>
  <si>
    <t>Herramientas implementadas</t>
  </si>
  <si>
    <t>Se realizó la adquisición de equipos de computo para las diferentes dependencias</t>
  </si>
  <si>
    <t>Continuar con la implementación y fortalecimiento de la red de archivo de conformidad con la Ley archivo</t>
  </si>
  <si>
    <t>un archivo muerto depurado</t>
  </si>
  <si>
    <t xml:space="preserve">Se trabajo en la organización del archivo central </t>
  </si>
  <si>
    <t>Mantener en funcionamiento un archivo general</t>
  </si>
  <si>
    <t>Un archivo funcionando</t>
  </si>
  <si>
    <t>Con apoyo de una profesional se apoyo la organización del archivo</t>
  </si>
  <si>
    <t>Gestionar la adquisición de 2 vehículos para el apoyo y fortalecimiento institucional</t>
  </si>
  <si>
    <t>Se adquirieron a titulo gratuito dos vehiculos para fortalecimiento institucional</t>
  </si>
  <si>
    <t>Fortalecer el programa de Bienestar Social,  Plan de Capacitación de la Administración Municipal y Modelo Integrado de Planeación y Gestión</t>
  </si>
  <si>
    <t>número de programas en funcionamiento y fortalecidos anualmente</t>
  </si>
  <si>
    <t>Realizar un plan de actualización de los contratos de arrendamiento de los bienes inmuebles del municipio</t>
  </si>
  <si>
    <t>un plan realizado</t>
  </si>
  <si>
    <t>Se inició el proceso de actualización con los  contratos de la plaza de mercado, kioskos laguna el tabacal</t>
  </si>
  <si>
    <t>Planilla de Asistenica</t>
  </si>
  <si>
    <t>Campaña anual contra la violencia intrafaliar - meta ejecutada por la Comisaría de Familia</t>
  </si>
  <si>
    <t>Actas de entrega</t>
  </si>
  <si>
    <t>Base de datos</t>
  </si>
  <si>
    <t>Planillas de asistencia</t>
  </si>
  <si>
    <t>Caracterizzación de la población con discapacidad</t>
  </si>
  <si>
    <t>Contrato de Suministro</t>
  </si>
  <si>
    <t>Documento PISCC</t>
  </si>
  <si>
    <t>Registo fotogràfico</t>
  </si>
  <si>
    <t>Registo fotogràfico - planillas de asistencia</t>
  </si>
  <si>
    <t>Contrato de Prestación de Servicios</t>
  </si>
  <si>
    <t>Documento Convneio</t>
  </si>
  <si>
    <t>Acta de entrega - Registro fotogràfico</t>
  </si>
  <si>
    <t xml:space="preserve">Mejoramiento del alumbrado </t>
  </si>
  <si>
    <t>Convenio con Villeta</t>
  </si>
  <si>
    <t>Se realizó convenio penitenciario</t>
  </si>
  <si>
    <t>Registro fotográfico - planillas de asistencia</t>
  </si>
  <si>
    <t>Contratación de prestaciones de servicios</t>
  </si>
  <si>
    <t>Contatos de suministo y Prestación de servicios</t>
  </si>
  <si>
    <t xml:space="preserve">Decreto </t>
  </si>
  <si>
    <t>Contrato de Sumnistro</t>
  </si>
  <si>
    <t xml:space="preserve">Contrato de Prestación de servicios </t>
  </si>
  <si>
    <t>Elaboración y seguimiento a los planes institucionales de MIPG</t>
  </si>
  <si>
    <t>Contratos de arrendamisnto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</si>
</sst>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 #,##0;[Red]\-&quot;$&quot;\ #,##0"/>
    <numFmt numFmtId="42" formatCode="_-&quot;$&quot;\ * #,##0_-;\-&quot;$&quot;\ * #,##0_-;_-&quot;$&quot;\ * &quot;-&quot;_-;_-@_-"/>
    <numFmt numFmtId="41" formatCode="_-* #,##0_-;\-* #,##0_-;_-* &quot;-&quot;_-;_-@_-"/>
    <numFmt numFmtId="43" formatCode="_-* #,##0.00_-;\-* #,##0.00_-;_-* &quot;-&quot;??_-;_-@_-"/>
    <numFmt numFmtId="164" formatCode="_(&quot;$&quot;\ * #,##0.00_);_(&quot;$&quot;\ * \(#,##0.00\);_(&quot;$&quot;\ * &quot;-&quot;??_);_(@_)"/>
    <numFmt numFmtId="165" formatCode="_-* #,##0_-;\-* #,##0_-;_-* &quot;-&quot;??_-;_-@_-"/>
    <numFmt numFmtId="166" formatCode="_ * #,##0_ ;_ * \-#,##0_ ;_ * &quot;-&quot;_ ;_ @_ "/>
    <numFmt numFmtId="167" formatCode="#,###,###.00"/>
  </numFmts>
  <fonts count="58">
    <font>
      <sz val="11"/>
      <color theme="1"/>
      <name val="Calibri"/>
      <family val="2"/>
      <scheme val="minor"/>
    </font>
    <font>
      <sz val="11"/>
      <color theme="1"/>
      <name val="Calibri"/>
      <family val="2"/>
      <scheme val="minor"/>
    </font>
    <font>
      <b/>
      <sz val="11"/>
      <color theme="1"/>
      <name val="Calibri"/>
      <family val="2"/>
      <scheme val="minor"/>
    </font>
    <font>
      <sz val="10"/>
      <color theme="1"/>
      <name val="Segoe UI"/>
      <family val="2"/>
    </font>
    <font>
      <b/>
      <sz val="14"/>
      <color theme="1"/>
      <name val="Calibri"/>
      <family val="2"/>
      <scheme val="minor"/>
    </font>
    <font>
      <sz val="14"/>
      <color theme="1"/>
      <name val="Calibri"/>
      <family val="2"/>
      <scheme val="minor"/>
    </font>
    <font>
      <b/>
      <sz val="16"/>
      <color theme="1"/>
      <name val="Calibri"/>
      <family val="2"/>
      <scheme val="minor"/>
    </font>
    <font>
      <sz val="12"/>
      <color theme="1"/>
      <name val="Calibri"/>
      <family val="2"/>
      <scheme val="minor"/>
    </font>
    <font>
      <b/>
      <sz val="12"/>
      <color theme="1"/>
      <name val="Calibri"/>
      <family val="2"/>
      <scheme val="minor"/>
    </font>
    <font>
      <b/>
      <sz val="14"/>
      <name val="Arial"/>
      <family val="2"/>
    </font>
    <font>
      <b/>
      <sz val="14"/>
      <color theme="1"/>
      <name val="Arial"/>
      <family val="2"/>
    </font>
    <font>
      <b/>
      <sz val="14"/>
      <color rgb="FFFF0000"/>
      <name val="Arial"/>
      <family val="2"/>
    </font>
    <font>
      <sz val="16"/>
      <color theme="1"/>
      <name val="Calibri"/>
      <family val="2"/>
      <scheme val="minor"/>
    </font>
    <font>
      <b/>
      <sz val="12"/>
      <name val="Arial"/>
      <family val="2"/>
    </font>
    <font>
      <b/>
      <sz val="10"/>
      <name val="Arial"/>
      <family val="2"/>
    </font>
    <font>
      <sz val="11"/>
      <color theme="1"/>
      <name val="Arial"/>
      <family val="2"/>
    </font>
    <font>
      <sz val="11"/>
      <color rgb="FF000000"/>
      <name val="Arial"/>
      <family val="2"/>
    </font>
    <font>
      <sz val="10"/>
      <color theme="1"/>
      <name val="Arial Narrow"/>
      <family val="2"/>
    </font>
    <font>
      <b/>
      <sz val="12"/>
      <name val="Calibri"/>
      <family val="2"/>
      <scheme val="minor"/>
    </font>
    <font>
      <sz val="12"/>
      <name val="Calibri"/>
      <family val="2"/>
      <scheme val="minor"/>
    </font>
    <font>
      <sz val="11"/>
      <color theme="1"/>
      <name val="Segoe UI"/>
      <family val="2"/>
    </font>
    <font>
      <sz val="10"/>
      <color theme="1"/>
      <name val="Calibri"/>
      <family val="2"/>
      <scheme val="minor"/>
    </font>
    <font>
      <sz val="12"/>
      <color theme="1"/>
      <name val="Segoe UI"/>
      <family val="2"/>
    </font>
    <font>
      <sz val="12"/>
      <name val="Arial"/>
      <family val="2"/>
    </font>
    <font>
      <sz val="11"/>
      <name val="Arial"/>
      <family val="2"/>
    </font>
    <font>
      <sz val="9"/>
      <color theme="1"/>
      <name val="Segoe UI"/>
      <family val="2"/>
    </font>
    <font>
      <b/>
      <sz val="12"/>
      <color theme="1"/>
      <name val="Segoe UI"/>
      <family val="2"/>
    </font>
    <font>
      <b/>
      <sz val="10"/>
      <color theme="1"/>
      <name val="Segoe UI"/>
      <family val="2"/>
    </font>
    <font>
      <b/>
      <sz val="11"/>
      <color theme="1"/>
      <name val="Segoe UI"/>
      <family val="2"/>
    </font>
    <font>
      <sz val="11"/>
      <color theme="1"/>
      <name val="Calibri"/>
      <family val="2"/>
    </font>
    <font>
      <sz val="12"/>
      <color theme="1"/>
      <name val="Calibri"/>
      <family val="2"/>
    </font>
    <font>
      <sz val="10"/>
      <color theme="1"/>
      <name val="Calibri"/>
      <family val="2"/>
    </font>
    <font>
      <sz val="9"/>
      <color theme="1"/>
      <name val="Calibri"/>
      <family val="2"/>
      <scheme val="minor"/>
    </font>
    <font>
      <b/>
      <sz val="10"/>
      <color theme="1"/>
      <name val="Calibri"/>
      <family val="2"/>
      <scheme val="minor"/>
    </font>
    <font>
      <sz val="8"/>
      <color theme="1"/>
      <name val="Calibri"/>
      <family val="2"/>
      <scheme val="minor"/>
    </font>
    <font>
      <b/>
      <sz val="8"/>
      <color theme="1"/>
      <name val="Calibri"/>
      <family val="2"/>
      <scheme val="minor"/>
    </font>
    <font>
      <b/>
      <sz val="8"/>
      <name val="Arial"/>
      <family val="2"/>
    </font>
    <font>
      <b/>
      <sz val="8"/>
      <color theme="1"/>
      <name val="Arial"/>
      <family val="2"/>
    </font>
    <font>
      <b/>
      <sz val="8"/>
      <color rgb="FFFF0000"/>
      <name val="Arial"/>
      <family val="2"/>
    </font>
    <font>
      <b/>
      <sz val="9"/>
      <name val="Arial"/>
      <family val="2"/>
    </font>
    <font>
      <sz val="8"/>
      <name val="Arial"/>
      <family val="2"/>
    </font>
    <font>
      <sz val="8"/>
      <color theme="1"/>
      <name val="Arial"/>
      <family val="2"/>
    </font>
    <font>
      <b/>
      <sz val="10"/>
      <name val="Calibri"/>
      <family val="2"/>
      <scheme val="minor"/>
    </font>
    <font>
      <sz val="10"/>
      <name val="Calibri"/>
      <family val="2"/>
      <scheme val="minor"/>
    </font>
    <font>
      <sz val="10"/>
      <name val="Arial"/>
      <family val="2"/>
    </font>
    <font>
      <sz val="11"/>
      <color theme="1"/>
      <name val="Calibri"/>
      <charset val="134"/>
      <scheme val="minor"/>
    </font>
    <font>
      <b/>
      <sz val="11"/>
      <color theme="1"/>
      <name val="Arial"/>
      <family val="2"/>
    </font>
    <font>
      <b/>
      <sz val="12"/>
      <color theme="1"/>
      <name val="Arial"/>
      <family val="2"/>
    </font>
    <font>
      <b/>
      <sz val="12"/>
      <color rgb="FFFF0000"/>
      <name val="Arial"/>
      <family val="2"/>
    </font>
    <font>
      <sz val="12"/>
      <color theme="1"/>
      <name val="Arial"/>
      <family val="2"/>
    </font>
    <font>
      <sz val="14"/>
      <color theme="1"/>
      <name val="Calibri"/>
      <family val="2"/>
    </font>
    <font>
      <sz val="12"/>
      <color theme="0"/>
      <name val="Calibri"/>
      <family val="2"/>
      <scheme val="minor"/>
    </font>
    <font>
      <sz val="12"/>
      <color rgb="FF000000"/>
      <name val="Calibri"/>
      <family val="2"/>
      <scheme val="minor"/>
    </font>
    <font>
      <sz val="14"/>
      <name val="Arial"/>
      <family val="2"/>
    </font>
    <font>
      <b/>
      <sz val="9"/>
      <color indexed="81"/>
      <name val="Tahoma"/>
      <family val="2"/>
    </font>
    <font>
      <sz val="9"/>
      <color indexed="81"/>
      <name val="Tahoma"/>
      <family val="2"/>
    </font>
    <font>
      <b/>
      <sz val="10"/>
      <color theme="1"/>
      <name val="Arial"/>
      <family val="2"/>
    </font>
    <font>
      <sz val="10"/>
      <color theme="1"/>
      <name val="Arial"/>
      <family val="2"/>
    </font>
  </fonts>
  <fills count="30">
    <fill>
      <patternFill patternType="none"/>
    </fill>
    <fill>
      <patternFill patternType="gray125"/>
    </fill>
    <fill>
      <patternFill patternType="solid">
        <fgColor theme="3" tint="0.59999389629810485"/>
        <bgColor indexed="64"/>
      </patternFill>
    </fill>
    <fill>
      <patternFill patternType="solid">
        <fgColor theme="9" tint="0.79998168889431442"/>
        <bgColor indexed="64"/>
      </patternFill>
    </fill>
    <fill>
      <patternFill patternType="solid">
        <fgColor rgb="FF00FFCC"/>
        <bgColor indexed="64"/>
      </patternFill>
    </fill>
    <fill>
      <patternFill patternType="solid">
        <fgColor rgb="FFFFFF00"/>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rgb="FFFFC000"/>
        <bgColor indexed="64"/>
      </patternFill>
    </fill>
    <fill>
      <patternFill patternType="solid">
        <fgColor theme="2" tint="-9.9978637043366805E-2"/>
        <bgColor indexed="64"/>
      </patternFill>
    </fill>
    <fill>
      <patternFill patternType="solid">
        <fgColor rgb="FF0089E6"/>
        <bgColor indexed="64"/>
      </patternFill>
    </fill>
    <fill>
      <patternFill patternType="solid">
        <fgColor rgb="FFFFFF99"/>
        <bgColor indexed="64"/>
      </patternFill>
    </fill>
    <fill>
      <patternFill patternType="solid">
        <fgColor rgb="FF19A2FF"/>
        <bgColor indexed="64"/>
      </patternFill>
    </fill>
    <fill>
      <patternFill patternType="solid">
        <fgColor rgb="FF4FB8FF"/>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rgb="FF92D050"/>
        <bgColor indexed="64"/>
      </patternFill>
    </fill>
    <fill>
      <patternFill patternType="solid">
        <fgColor theme="0"/>
        <bgColor indexed="64"/>
      </patternFill>
    </fill>
    <fill>
      <patternFill patternType="solid">
        <fgColor rgb="FF00EBE6"/>
        <bgColor indexed="64"/>
      </patternFill>
    </fill>
    <fill>
      <patternFill patternType="solid">
        <fgColor theme="6" tint="0.39997558519241921"/>
        <bgColor indexed="64"/>
      </patternFill>
    </fill>
    <fill>
      <patternFill patternType="solid">
        <fgColor theme="9" tint="0.79995117038483843"/>
        <bgColor indexed="64"/>
      </patternFill>
    </fill>
    <fill>
      <patternFill patternType="solid">
        <fgColor theme="6" tint="0.39994506668294322"/>
        <bgColor indexed="64"/>
      </patternFill>
    </fill>
    <fill>
      <patternFill patternType="solid">
        <fgColor theme="5" tint="0.39994506668294322"/>
        <bgColor indexed="64"/>
      </patternFill>
    </fill>
    <fill>
      <patternFill patternType="solid">
        <fgColor theme="7" tint="0.39994506668294322"/>
        <bgColor indexed="64"/>
      </patternFill>
    </fill>
    <fill>
      <patternFill patternType="solid">
        <fgColor theme="3" tint="0.39997558519241921"/>
        <bgColor indexed="64"/>
      </patternFill>
    </fill>
    <fill>
      <patternFill patternType="solid">
        <fgColor theme="6"/>
        <bgColor indexed="64"/>
      </patternFill>
    </fill>
    <fill>
      <patternFill patternType="solid">
        <fgColor rgb="FFFF0000"/>
        <bgColor indexed="64"/>
      </patternFill>
    </fill>
    <fill>
      <patternFill patternType="solid">
        <fgColor theme="9" tint="0.59999389629810485"/>
        <bgColor indexed="64"/>
      </patternFill>
    </fill>
  </fills>
  <borders count="1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medium">
        <color indexed="64"/>
      </left>
      <right style="medium">
        <color indexed="64"/>
      </right>
      <top style="medium">
        <color indexed="64"/>
      </top>
      <bottom/>
      <diagonal/>
    </border>
    <border>
      <left/>
      <right/>
      <top style="thin">
        <color indexed="64"/>
      </top>
      <bottom/>
      <diagonal/>
    </border>
  </borders>
  <cellStyleXfs count="10">
    <xf numFmtId="0" fontId="0" fillId="0" borderId="0"/>
    <xf numFmtId="43"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9" fontId="1" fillId="0" borderId="0" applyFont="0" applyFill="0" applyBorder="0" applyAlignment="0" applyProtection="0"/>
    <xf numFmtId="164" fontId="1" fillId="0" borderId="0" applyFont="0" applyFill="0" applyBorder="0" applyAlignment="0" applyProtection="0"/>
    <xf numFmtId="0" fontId="44" fillId="0" borderId="0"/>
    <xf numFmtId="0" fontId="45" fillId="0" borderId="0"/>
    <xf numFmtId="166" fontId="1" fillId="0" borderId="0" applyFont="0" applyFill="0" applyBorder="0" applyAlignment="0" applyProtection="0">
      <alignment vertical="center"/>
    </xf>
    <xf numFmtId="0" fontId="1" fillId="0" borderId="0"/>
  </cellStyleXfs>
  <cellXfs count="1054">
    <xf numFmtId="0" fontId="0" fillId="0" borderId="0" xfId="0"/>
    <xf numFmtId="0" fontId="0" fillId="0" borderId="0" xfId="0" applyAlignment="1">
      <alignment horizontal="center" vertical="center"/>
    </xf>
    <xf numFmtId="0" fontId="0" fillId="2" borderId="0" xfId="0" applyFill="1"/>
    <xf numFmtId="0" fontId="5" fillId="3" borderId="0" xfId="0" applyFont="1" applyFill="1" applyAlignment="1">
      <alignment horizontal="center"/>
    </xf>
    <xf numFmtId="0" fontId="0" fillId="3" borderId="0" xfId="0" applyFill="1"/>
    <xf numFmtId="0" fontId="0" fillId="4" borderId="0" xfId="0" applyFill="1"/>
    <xf numFmtId="0" fontId="0" fillId="5" borderId="0" xfId="0" applyFill="1"/>
    <xf numFmtId="0" fontId="0" fillId="6" borderId="0" xfId="0" applyFill="1" applyAlignment="1">
      <alignment horizontal="center" vertical="center"/>
    </xf>
    <xf numFmtId="0" fontId="4" fillId="3" borderId="0" xfId="0" applyFont="1" applyFill="1"/>
    <xf numFmtId="0" fontId="4" fillId="3" borderId="0" xfId="0" applyFont="1" applyFill="1" applyAlignment="1">
      <alignment vertical="center"/>
    </xf>
    <xf numFmtId="0" fontId="4" fillId="3" borderId="0" xfId="0" applyFont="1" applyFill="1" applyAlignment="1">
      <alignment horizontal="center"/>
    </xf>
    <xf numFmtId="0" fontId="5" fillId="3" borderId="0" xfId="0" applyFont="1" applyFill="1"/>
    <xf numFmtId="0" fontId="6" fillId="6" borderId="0" xfId="0" applyFont="1" applyFill="1" applyAlignment="1">
      <alignment horizontal="center" vertical="center"/>
    </xf>
    <xf numFmtId="0" fontId="2" fillId="0" borderId="0" xfId="0" applyFont="1" applyAlignment="1">
      <alignment horizontal="center" vertical="center"/>
    </xf>
    <xf numFmtId="0" fontId="7" fillId="3" borderId="0" xfId="0" applyFont="1" applyFill="1"/>
    <xf numFmtId="0" fontId="7" fillId="3" borderId="0" xfId="0" applyFont="1" applyFill="1" applyAlignment="1">
      <alignment vertical="center"/>
    </xf>
    <xf numFmtId="0" fontId="7" fillId="3" borderId="0" xfId="0" applyFont="1" applyFill="1" applyAlignment="1">
      <alignment horizontal="center"/>
    </xf>
    <xf numFmtId="0" fontId="7" fillId="7" borderId="0" xfId="0" applyFont="1" applyFill="1" applyAlignment="1">
      <alignment horizontal="center"/>
    </xf>
    <xf numFmtId="0" fontId="7" fillId="6" borderId="0" xfId="0" applyFont="1" applyFill="1" applyAlignment="1">
      <alignment horizontal="center"/>
    </xf>
    <xf numFmtId="0" fontId="2" fillId="0" borderId="2" xfId="0" applyFont="1" applyBorder="1" applyAlignment="1">
      <alignment horizontal="center" vertical="center" wrapText="1"/>
    </xf>
    <xf numFmtId="3" fontId="9" fillId="14" borderId="5" xfId="0" applyNumberFormat="1" applyFont="1" applyFill="1" applyBorder="1" applyAlignment="1" applyProtection="1">
      <alignment horizontal="center" vertical="center" textRotation="90" wrapText="1"/>
    </xf>
    <xf numFmtId="3" fontId="9" fillId="15" borderId="6" xfId="0" applyNumberFormat="1" applyFont="1" applyFill="1" applyBorder="1" applyAlignment="1" applyProtection="1">
      <alignment horizontal="center" vertical="center" textRotation="90"/>
    </xf>
    <xf numFmtId="3" fontId="9" fillId="16" borderId="2" xfId="0" applyNumberFormat="1" applyFont="1" applyFill="1" applyBorder="1" applyAlignment="1" applyProtection="1">
      <alignment horizontal="center" vertical="center" textRotation="90" wrapText="1"/>
    </xf>
    <xf numFmtId="3" fontId="9" fillId="17" borderId="2" xfId="0" applyNumberFormat="1" applyFont="1" applyFill="1" applyBorder="1" applyAlignment="1" applyProtection="1">
      <alignment horizontal="center" vertical="center" textRotation="90" wrapText="1"/>
    </xf>
    <xf numFmtId="3" fontId="13" fillId="13" borderId="2" xfId="0" applyNumberFormat="1" applyFont="1" applyFill="1" applyBorder="1" applyAlignment="1" applyProtection="1">
      <alignment horizontal="center" vertical="center" textRotation="90" wrapText="1"/>
    </xf>
    <xf numFmtId="3" fontId="13" fillId="4" borderId="2" xfId="0" applyNumberFormat="1" applyFont="1" applyFill="1" applyBorder="1" applyAlignment="1" applyProtection="1">
      <alignment horizontal="center" vertical="center" textRotation="90" wrapText="1"/>
    </xf>
    <xf numFmtId="3" fontId="13" fillId="3" borderId="2" xfId="0" applyNumberFormat="1" applyFont="1" applyFill="1" applyBorder="1" applyAlignment="1" applyProtection="1">
      <alignment horizontal="center" vertical="center" textRotation="90" wrapText="1"/>
    </xf>
    <xf numFmtId="3" fontId="13" fillId="5" borderId="2" xfId="0" applyNumberFormat="1" applyFont="1" applyFill="1" applyBorder="1" applyAlignment="1" applyProtection="1">
      <alignment horizontal="center" vertical="center" textRotation="90" wrapText="1"/>
    </xf>
    <xf numFmtId="3" fontId="13" fillId="14" borderId="2" xfId="0" applyNumberFormat="1" applyFont="1" applyFill="1" applyBorder="1" applyAlignment="1" applyProtection="1">
      <alignment horizontal="center" vertical="center" textRotation="90" wrapText="1"/>
    </xf>
    <xf numFmtId="3" fontId="14" fillId="15" borderId="2" xfId="0" applyNumberFormat="1" applyFont="1" applyFill="1" applyBorder="1" applyAlignment="1" applyProtection="1">
      <alignment horizontal="center" vertical="center" textRotation="90" wrapText="1"/>
    </xf>
    <xf numFmtId="0" fontId="0" fillId="0" borderId="2" xfId="0" applyBorder="1" applyAlignment="1">
      <alignment horizontal="center" vertical="center"/>
    </xf>
    <xf numFmtId="0" fontId="15" fillId="19" borderId="2" xfId="0" applyFont="1" applyFill="1" applyBorder="1" applyAlignment="1">
      <alignment horizontal="center" vertical="center" wrapText="1"/>
    </xf>
    <xf numFmtId="0" fontId="15" fillId="19" borderId="2" xfId="0" applyFont="1" applyFill="1" applyBorder="1" applyAlignment="1">
      <alignment horizontal="center" vertical="center"/>
    </xf>
    <xf numFmtId="0" fontId="0" fillId="0" borderId="9" xfId="0" applyFont="1" applyFill="1" applyBorder="1" applyAlignment="1">
      <alignment horizontal="left" vertical="center" wrapText="1"/>
    </xf>
    <xf numFmtId="3" fontId="18" fillId="0" borderId="2" xfId="0" applyNumberFormat="1" applyFont="1" applyFill="1" applyBorder="1" applyAlignment="1" applyProtection="1">
      <alignment horizontal="center" vertical="center" textRotation="90" wrapText="1"/>
    </xf>
    <xf numFmtId="3" fontId="13" fillId="0" borderId="2" xfId="0" applyNumberFormat="1" applyFont="1" applyFill="1" applyBorder="1" applyAlignment="1" applyProtection="1">
      <alignment horizontal="center" vertical="center" textRotation="90" wrapText="1"/>
    </xf>
    <xf numFmtId="3" fontId="14" fillId="0" borderId="10" xfId="0" applyNumberFormat="1" applyFont="1" applyFill="1" applyBorder="1" applyAlignment="1" applyProtection="1">
      <alignment horizontal="center" vertical="center" textRotation="90" wrapText="1"/>
    </xf>
    <xf numFmtId="0" fontId="20" fillId="6" borderId="2"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2" xfId="0" applyFont="1" applyFill="1" applyBorder="1" applyAlignment="1">
      <alignment horizontal="left" vertical="center" wrapText="1"/>
    </xf>
    <xf numFmtId="164" fontId="7" fillId="0" borderId="2" xfId="5" applyFont="1" applyFill="1" applyBorder="1"/>
    <xf numFmtId="164" fontId="7" fillId="4" borderId="2" xfId="5" applyFont="1" applyFill="1" applyBorder="1"/>
    <xf numFmtId="164" fontId="7" fillId="3" borderId="2" xfId="5" applyFont="1" applyFill="1" applyBorder="1"/>
    <xf numFmtId="164" fontId="22" fillId="0" borderId="2" xfId="5" applyFont="1" applyBorder="1"/>
    <xf numFmtId="164" fontId="3" fillId="0" borderId="10" xfId="5" applyFont="1" applyBorder="1"/>
    <xf numFmtId="6" fontId="7" fillId="0" borderId="2" xfId="3" applyNumberFormat="1" applyFont="1" applyFill="1" applyBorder="1" applyAlignment="1">
      <alignment horizontal="center" vertical="center"/>
    </xf>
    <xf numFmtId="9" fontId="21" fillId="0" borderId="2" xfId="0" applyNumberFormat="1" applyFont="1" applyBorder="1" applyAlignment="1">
      <alignment vertical="center" wrapText="1"/>
    </xf>
    <xf numFmtId="0" fontId="0" fillId="19" borderId="0" xfId="0" applyFill="1" applyAlignment="1">
      <alignment horizontal="center" vertical="center"/>
    </xf>
    <xf numFmtId="0" fontId="0" fillId="19" borderId="0" xfId="0" applyFill="1"/>
    <xf numFmtId="164" fontId="22" fillId="0" borderId="2" xfId="5" applyFont="1" applyFill="1" applyBorder="1"/>
    <xf numFmtId="0" fontId="20" fillId="0" borderId="2" xfId="0" applyFont="1" applyBorder="1"/>
    <xf numFmtId="0" fontId="0" fillId="11" borderId="3" xfId="0" applyFill="1" applyBorder="1" applyAlignment="1">
      <alignment horizontal="center" vertical="center" wrapText="1"/>
    </xf>
    <xf numFmtId="0" fontId="8" fillId="9" borderId="3" xfId="0" applyFont="1" applyFill="1" applyBorder="1" applyAlignment="1">
      <alignment horizontal="center" vertical="center" wrapText="1"/>
    </xf>
    <xf numFmtId="0" fontId="8" fillId="9" borderId="9" xfId="0" applyFont="1" applyFill="1" applyBorder="1" applyAlignment="1">
      <alignment horizontal="center" vertical="center" wrapText="1"/>
    </xf>
    <xf numFmtId="0" fontId="24" fillId="19" borderId="2" xfId="0" applyFont="1" applyFill="1" applyBorder="1" applyAlignment="1">
      <alignment horizontal="center" vertical="center" wrapText="1"/>
    </xf>
    <xf numFmtId="0" fontId="0" fillId="0" borderId="9" xfId="0" applyFont="1" applyFill="1" applyBorder="1" applyAlignment="1">
      <alignment horizontal="justify" vertical="center" wrapText="1"/>
    </xf>
    <xf numFmtId="42" fontId="18" fillId="0" borderId="2" xfId="3" applyFont="1" applyFill="1" applyBorder="1" applyAlignment="1" applyProtection="1">
      <alignment horizontal="center" vertical="center" textRotation="90" wrapText="1"/>
    </xf>
    <xf numFmtId="3" fontId="14" fillId="0" borderId="2" xfId="0" applyNumberFormat="1" applyFont="1" applyFill="1" applyBorder="1" applyAlignment="1" applyProtection="1">
      <alignment horizontal="center" vertical="center" textRotation="90" wrapText="1"/>
    </xf>
    <xf numFmtId="0" fontId="0" fillId="6" borderId="2"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24" fillId="19" borderId="2" xfId="0" applyFont="1" applyFill="1" applyBorder="1" applyAlignment="1">
      <alignment horizontal="center" vertical="center"/>
    </xf>
    <xf numFmtId="3" fontId="18" fillId="0" borderId="5" xfId="0" applyNumberFormat="1" applyFont="1" applyFill="1" applyBorder="1" applyAlignment="1" applyProtection="1">
      <alignment horizontal="center" vertical="center" textRotation="90" wrapText="1"/>
    </xf>
    <xf numFmtId="3" fontId="13" fillId="0" borderId="5" xfId="0" applyNumberFormat="1" applyFont="1" applyFill="1" applyBorder="1" applyAlignment="1" applyProtection="1">
      <alignment horizontal="center" vertical="center" textRotation="90" wrapText="1"/>
    </xf>
    <xf numFmtId="0" fontId="0" fillId="0" borderId="3" xfId="0" applyFont="1" applyFill="1" applyBorder="1" applyAlignment="1">
      <alignment horizontal="center" vertical="center" wrapText="1"/>
    </xf>
    <xf numFmtId="49" fontId="23" fillId="0" borderId="2" xfId="1" applyNumberFormat="1" applyFont="1" applyFill="1" applyBorder="1" applyAlignment="1">
      <alignment horizontal="center" vertical="center"/>
    </xf>
    <xf numFmtId="0" fontId="24" fillId="0" borderId="12" xfId="0" applyFont="1" applyFill="1" applyBorder="1" applyAlignment="1">
      <alignment horizontal="center" vertical="center" wrapText="1"/>
    </xf>
    <xf numFmtId="0" fontId="24" fillId="0" borderId="2" xfId="0" applyFont="1" applyFill="1" applyBorder="1" applyAlignment="1">
      <alignment horizontal="center" vertical="center" wrapText="1"/>
    </xf>
    <xf numFmtId="0" fontId="7" fillId="0" borderId="9" xfId="0" applyFont="1" applyFill="1" applyBorder="1" applyAlignment="1">
      <alignment horizontal="center" vertical="center"/>
    </xf>
    <xf numFmtId="0" fontId="21" fillId="0" borderId="2" xfId="0" applyFont="1" applyFill="1" applyBorder="1" applyAlignment="1">
      <alignment horizontal="justify" vertical="justify" wrapText="1"/>
    </xf>
    <xf numFmtId="164" fontId="7" fillId="0" borderId="5" xfId="5" applyFont="1" applyFill="1" applyBorder="1"/>
    <xf numFmtId="0" fontId="24" fillId="0" borderId="2" xfId="0" applyFont="1" applyFill="1" applyBorder="1" applyAlignment="1">
      <alignment horizontal="center" vertical="center"/>
    </xf>
    <xf numFmtId="0" fontId="15" fillId="0" borderId="9" xfId="0" applyFont="1" applyFill="1" applyBorder="1" applyAlignment="1">
      <alignment horizontal="center" vertical="center"/>
    </xf>
    <xf numFmtId="42" fontId="7" fillId="0" borderId="5" xfId="3" applyFont="1" applyFill="1" applyBorder="1" applyAlignment="1">
      <alignment horizontal="center" vertical="center" wrapText="1"/>
    </xf>
    <xf numFmtId="0" fontId="0" fillId="0" borderId="0" xfId="0" applyFill="1"/>
    <xf numFmtId="0" fontId="0" fillId="15" borderId="0" xfId="0" applyFill="1"/>
    <xf numFmtId="164" fontId="22" fillId="0" borderId="5" xfId="5" applyFont="1" applyFill="1" applyBorder="1"/>
    <xf numFmtId="164" fontId="3" fillId="0" borderId="2" xfId="5" applyFont="1" applyFill="1" applyBorder="1"/>
    <xf numFmtId="0" fontId="25" fillId="0" borderId="3" xfId="0" applyFont="1" applyBorder="1" applyAlignment="1">
      <alignment wrapText="1"/>
    </xf>
    <xf numFmtId="0" fontId="7" fillId="0" borderId="2" xfId="0" applyFont="1" applyFill="1" applyBorder="1" applyAlignment="1">
      <alignment vertical="center" wrapText="1"/>
    </xf>
    <xf numFmtId="164" fontId="8" fillId="0" borderId="2" xfId="5" applyFont="1" applyFill="1" applyBorder="1"/>
    <xf numFmtId="164" fontId="26" fillId="0" borderId="2" xfId="5" applyFont="1" applyFill="1" applyBorder="1"/>
    <xf numFmtId="164" fontId="27" fillId="0" borderId="2" xfId="5" applyFont="1" applyFill="1" applyBorder="1"/>
    <xf numFmtId="0" fontId="28" fillId="0" borderId="2" xfId="0" applyFont="1" applyFill="1" applyBorder="1" applyAlignment="1">
      <alignment horizontal="center" wrapText="1"/>
    </xf>
    <xf numFmtId="0" fontId="28" fillId="0" borderId="2" xfId="0" applyFont="1" applyFill="1" applyBorder="1"/>
    <xf numFmtId="0" fontId="2" fillId="0" borderId="2" xfId="0" applyFont="1" applyFill="1" applyBorder="1"/>
    <xf numFmtId="0" fontId="2" fillId="0" borderId="2" xfId="0" applyFont="1" applyFill="1" applyBorder="1" applyAlignment="1">
      <alignment horizontal="left"/>
    </xf>
    <xf numFmtId="0" fontId="2" fillId="0" borderId="2" xfId="0" applyFont="1" applyFill="1" applyBorder="1" applyAlignment="1">
      <alignment vertical="center"/>
    </xf>
    <xf numFmtId="0" fontId="28" fillId="0" borderId="2" xfId="0" applyFont="1" applyBorder="1" applyAlignment="1">
      <alignment wrapText="1"/>
    </xf>
    <xf numFmtId="0" fontId="0" fillId="0" borderId="0" xfId="0" applyFont="1"/>
    <xf numFmtId="3" fontId="18" fillId="0" borderId="7" xfId="0" applyNumberFormat="1" applyFont="1" applyFill="1" applyBorder="1" applyAlignment="1" applyProtection="1">
      <alignment horizontal="center" vertical="center" textRotation="90" wrapText="1"/>
    </xf>
    <xf numFmtId="3" fontId="13" fillId="0" borderId="7" xfId="0" applyNumberFormat="1" applyFont="1" applyFill="1" applyBorder="1" applyAlignment="1" applyProtection="1">
      <alignment horizontal="center" vertical="center" textRotation="90" wrapText="1"/>
    </xf>
    <xf numFmtId="3" fontId="14" fillId="0" borderId="8" xfId="0" applyNumberFormat="1" applyFont="1" applyFill="1" applyBorder="1" applyAlignment="1" applyProtection="1">
      <alignment horizontal="center" vertical="center" textRotation="90" wrapText="1"/>
    </xf>
    <xf numFmtId="0" fontId="0" fillId="6" borderId="9" xfId="0" applyFont="1" applyFill="1" applyBorder="1" applyAlignment="1">
      <alignment horizontal="center" vertical="center" wrapText="1"/>
    </xf>
    <xf numFmtId="0" fontId="0" fillId="0" borderId="2" xfId="0" applyFont="1" applyFill="1" applyBorder="1" applyAlignment="1">
      <alignment wrapText="1"/>
    </xf>
    <xf numFmtId="0" fontId="0" fillId="0" borderId="2" xfId="0" applyFont="1" applyFill="1" applyBorder="1" applyAlignment="1">
      <alignment vertical="center" wrapText="1"/>
    </xf>
    <xf numFmtId="0" fontId="0" fillId="0" borderId="2" xfId="0" applyFont="1" applyFill="1" applyBorder="1" applyAlignment="1">
      <alignment horizontal="center"/>
    </xf>
    <xf numFmtId="0" fontId="0" fillId="0" borderId="2" xfId="0" applyFont="1" applyFill="1" applyBorder="1"/>
    <xf numFmtId="0" fontId="0" fillId="0" borderId="2" xfId="0" applyFont="1" applyFill="1" applyBorder="1" applyAlignment="1"/>
    <xf numFmtId="164" fontId="20" fillId="0" borderId="2" xfId="5" applyFont="1" applyFill="1" applyBorder="1"/>
    <xf numFmtId="0" fontId="0" fillId="0" borderId="2" xfId="0" applyFill="1" applyBorder="1" applyAlignment="1">
      <alignment horizontal="center" vertical="center"/>
    </xf>
    <xf numFmtId="0" fontId="0" fillId="0" borderId="9" xfId="0" applyFont="1" applyFill="1" applyBorder="1" applyAlignment="1">
      <alignment horizontal="center" vertical="center"/>
    </xf>
    <xf numFmtId="0" fontId="0" fillId="0" borderId="2" xfId="0" applyFont="1" applyFill="1" applyBorder="1" applyAlignment="1">
      <alignment horizontal="center" wrapText="1"/>
    </xf>
    <xf numFmtId="0" fontId="0" fillId="0" borderId="2" xfId="0" applyFont="1" applyBorder="1" applyAlignment="1">
      <alignment wrapText="1"/>
    </xf>
    <xf numFmtId="0" fontId="0" fillId="0" borderId="2" xfId="0" applyFont="1" applyBorder="1"/>
    <xf numFmtId="164" fontId="7" fillId="0" borderId="2" xfId="5" applyFont="1" applyBorder="1"/>
    <xf numFmtId="164" fontId="3" fillId="0" borderId="2" xfId="5" applyFont="1" applyBorder="1"/>
    <xf numFmtId="164" fontId="20" fillId="0" borderId="2" xfId="5" applyFont="1" applyBorder="1"/>
    <xf numFmtId="164" fontId="7" fillId="5" borderId="2" xfId="5" applyFont="1" applyFill="1" applyBorder="1"/>
    <xf numFmtId="164" fontId="21" fillId="0" borderId="2" xfId="5" applyFont="1" applyBorder="1"/>
    <xf numFmtId="0" fontId="20" fillId="0" borderId="2" xfId="0" applyFont="1" applyFill="1" applyBorder="1" applyAlignment="1">
      <alignment horizontal="justify" vertical="center" wrapText="1"/>
    </xf>
    <xf numFmtId="0" fontId="29" fillId="0" borderId="2" xfId="0" applyFont="1" applyFill="1" applyBorder="1" applyAlignment="1">
      <alignment horizontal="justify" vertical="center" wrapText="1"/>
    </xf>
    <xf numFmtId="3" fontId="29" fillId="0" borderId="2" xfId="0" applyNumberFormat="1" applyFont="1" applyFill="1" applyBorder="1" applyAlignment="1">
      <alignment horizontal="center" vertical="center" wrapText="1"/>
    </xf>
    <xf numFmtId="0" fontId="29" fillId="0" borderId="2" xfId="0" applyFont="1" applyFill="1" applyBorder="1" applyAlignment="1">
      <alignment vertical="center"/>
    </xf>
    <xf numFmtId="0" fontId="29" fillId="0" borderId="2" xfId="0" applyFont="1" applyFill="1" applyBorder="1" applyAlignment="1">
      <alignment wrapText="1"/>
    </xf>
    <xf numFmtId="164" fontId="30" fillId="0" borderId="2" xfId="5" applyFont="1" applyFill="1" applyBorder="1"/>
    <xf numFmtId="164" fontId="31" fillId="0" borderId="2" xfId="5" applyFont="1" applyFill="1" applyBorder="1"/>
    <xf numFmtId="0" fontId="29" fillId="0" borderId="2" xfId="0" applyFont="1" applyFill="1" applyBorder="1"/>
    <xf numFmtId="0" fontId="20" fillId="0" borderId="9" xfId="0" applyFont="1" applyFill="1" applyBorder="1" applyAlignment="1">
      <alignment horizontal="center" vertical="center" wrapText="1"/>
    </xf>
    <xf numFmtId="0" fontId="29" fillId="0" borderId="9" xfId="0" applyFont="1" applyFill="1" applyBorder="1" applyAlignment="1">
      <alignment horizontal="center" vertical="center" wrapText="1"/>
    </xf>
    <xf numFmtId="3" fontId="29" fillId="0" borderId="9" xfId="0" applyNumberFormat="1" applyFont="1" applyFill="1" applyBorder="1" applyAlignment="1">
      <alignment horizontal="center" vertical="center" wrapText="1"/>
    </xf>
    <xf numFmtId="0" fontId="30" fillId="0" borderId="2" xfId="5" applyNumberFormat="1" applyFont="1" applyFill="1" applyBorder="1"/>
    <xf numFmtId="0" fontId="29" fillId="0" borderId="2" xfId="0" applyFont="1" applyFill="1" applyBorder="1" applyAlignment="1">
      <alignment vertical="center" wrapText="1"/>
    </xf>
    <xf numFmtId="0" fontId="29" fillId="0" borderId="2" xfId="0" applyFont="1" applyFill="1" applyBorder="1" applyAlignment="1">
      <alignment horizontal="center" vertical="center"/>
    </xf>
    <xf numFmtId="0" fontId="20" fillId="0" borderId="3" xfId="0" applyFont="1" applyFill="1" applyBorder="1" applyAlignment="1">
      <alignment horizontal="center" vertical="center" wrapText="1"/>
    </xf>
    <xf numFmtId="0" fontId="29" fillId="0" borderId="3" xfId="0" applyFont="1" applyFill="1" applyBorder="1" applyAlignment="1">
      <alignment vertical="center" wrapText="1"/>
    </xf>
    <xf numFmtId="3" fontId="29" fillId="0" borderId="3" xfId="0" applyNumberFormat="1" applyFont="1" applyFill="1" applyBorder="1" applyAlignment="1">
      <alignment vertical="center" wrapText="1"/>
    </xf>
    <xf numFmtId="0" fontId="29" fillId="0" borderId="2" xfId="0" applyFont="1" applyFill="1" applyBorder="1" applyAlignment="1">
      <alignment horizontal="center" vertical="center" wrapText="1"/>
    </xf>
    <xf numFmtId="0" fontId="29" fillId="0" borderId="2" xfId="0" applyFont="1" applyFill="1" applyBorder="1" applyAlignment="1">
      <alignment horizontal="center" wrapText="1"/>
    </xf>
    <xf numFmtId="0" fontId="29" fillId="0" borderId="2" xfId="0" applyFont="1" applyBorder="1"/>
    <xf numFmtId="0" fontId="22" fillId="0" borderId="9" xfId="0" applyFont="1" applyFill="1" applyBorder="1" applyAlignment="1">
      <alignment horizontal="center" vertical="center" wrapText="1"/>
    </xf>
    <xf numFmtId="0" fontId="7" fillId="0" borderId="9" xfId="0" applyFont="1" applyFill="1" applyBorder="1" applyAlignment="1">
      <alignment horizontal="left" vertical="center" wrapText="1"/>
    </xf>
    <xf numFmtId="0" fontId="7" fillId="0" borderId="9" xfId="0" applyFont="1" applyFill="1" applyBorder="1" applyAlignment="1">
      <alignment horizontal="center" vertical="center" textRotation="90" wrapText="1"/>
    </xf>
    <xf numFmtId="0" fontId="7" fillId="7" borderId="9" xfId="0" applyFont="1" applyFill="1" applyBorder="1" applyAlignment="1">
      <alignment horizontal="center" vertical="center" textRotation="90" wrapText="1"/>
    </xf>
    <xf numFmtId="0" fontId="7" fillId="6" borderId="9" xfId="0" applyFont="1" applyFill="1" applyBorder="1" applyAlignment="1">
      <alignment horizontal="center" vertical="center" textRotation="90" wrapText="1"/>
    </xf>
    <xf numFmtId="0" fontId="7" fillId="0" borderId="9" xfId="0" applyFont="1" applyFill="1" applyBorder="1" applyAlignment="1">
      <alignment horizontal="center" vertical="center" wrapText="1"/>
    </xf>
    <xf numFmtId="164" fontId="7" fillId="0" borderId="2" xfId="5" applyFont="1" applyFill="1" applyBorder="1" applyAlignment="1"/>
    <xf numFmtId="164" fontId="7" fillId="3" borderId="2" xfId="5" applyFont="1" applyFill="1" applyBorder="1" applyAlignment="1"/>
    <xf numFmtId="164" fontId="7" fillId="4" borderId="2" xfId="5" applyFont="1" applyFill="1" applyBorder="1" applyAlignment="1"/>
    <xf numFmtId="164" fontId="21" fillId="0" borderId="2" xfId="5" applyFont="1" applyFill="1" applyBorder="1"/>
    <xf numFmtId="0" fontId="22" fillId="0" borderId="3" xfId="0" applyFont="1" applyFill="1" applyBorder="1" applyAlignment="1">
      <alignment vertical="center" wrapText="1"/>
    </xf>
    <xf numFmtId="0" fontId="7" fillId="0" borderId="3" xfId="0" applyFont="1" applyFill="1" applyBorder="1" applyAlignment="1">
      <alignment vertical="center" wrapText="1"/>
    </xf>
    <xf numFmtId="3" fontId="7" fillId="0" borderId="3" xfId="0" applyNumberFormat="1" applyFont="1" applyFill="1" applyBorder="1" applyAlignment="1">
      <alignment horizontal="center" vertical="center" wrapText="1"/>
    </xf>
    <xf numFmtId="3" fontId="7" fillId="0" borderId="3" xfId="0" applyNumberFormat="1" applyFont="1" applyFill="1" applyBorder="1" applyAlignment="1">
      <alignment horizontal="center" vertical="center"/>
    </xf>
    <xf numFmtId="3" fontId="7" fillId="7" borderId="4" xfId="0" applyNumberFormat="1" applyFont="1" applyFill="1" applyBorder="1" applyAlignment="1">
      <alignment horizontal="center" vertical="center"/>
    </xf>
    <xf numFmtId="3" fontId="7" fillId="6" borderId="4" xfId="0" applyNumberFormat="1" applyFont="1" applyFill="1" applyBorder="1" applyAlignment="1">
      <alignment horizontal="center" vertical="center"/>
    </xf>
    <xf numFmtId="0" fontId="22" fillId="0" borderId="2" xfId="0" applyFont="1" applyFill="1" applyBorder="1" applyAlignment="1">
      <alignment horizontal="justify" vertical="center" wrapText="1"/>
    </xf>
    <xf numFmtId="0" fontId="7" fillId="0" borderId="2" xfId="0" applyFont="1" applyFill="1" applyBorder="1" applyAlignment="1">
      <alignment horizontal="justify" vertical="center" wrapText="1"/>
    </xf>
    <xf numFmtId="3" fontId="7" fillId="0" borderId="2" xfId="0" applyNumberFormat="1" applyFont="1" applyFill="1" applyBorder="1" applyAlignment="1">
      <alignment horizontal="center" vertical="center" wrapText="1"/>
    </xf>
    <xf numFmtId="0" fontId="7" fillId="0" borderId="2" xfId="0" applyFont="1" applyFill="1" applyBorder="1"/>
    <xf numFmtId="0" fontId="7" fillId="0" borderId="2" xfId="0" applyFont="1" applyFill="1" applyBorder="1" applyAlignment="1">
      <alignment horizontal="left"/>
    </xf>
    <xf numFmtId="0" fontId="0" fillId="6" borderId="2" xfId="0" applyFont="1" applyFill="1" applyBorder="1" applyAlignment="1">
      <alignment horizontal="center" vertical="center"/>
    </xf>
    <xf numFmtId="0" fontId="22" fillId="0" borderId="2" xfId="0" applyFont="1" applyFill="1" applyBorder="1" applyAlignment="1">
      <alignment vertical="center" wrapText="1"/>
    </xf>
    <xf numFmtId="3" fontId="7" fillId="0" borderId="2" xfId="0" applyNumberFormat="1" applyFont="1" applyFill="1" applyBorder="1" applyAlignment="1">
      <alignment vertical="center" wrapText="1"/>
    </xf>
    <xf numFmtId="0" fontId="7" fillId="0" borderId="2" xfId="0" applyFont="1" applyFill="1" applyBorder="1" applyAlignment="1">
      <alignment horizontal="left" wrapText="1"/>
    </xf>
    <xf numFmtId="0" fontId="0" fillId="0" borderId="2" xfId="0" applyFont="1" applyFill="1" applyBorder="1" applyAlignment="1">
      <alignment horizontal="justify" vertical="center" wrapText="1"/>
    </xf>
    <xf numFmtId="3" fontId="0" fillId="0" borderId="2" xfId="0" applyNumberFormat="1" applyFont="1" applyFill="1" applyBorder="1" applyAlignment="1">
      <alignment horizontal="center" vertical="center" wrapText="1"/>
    </xf>
    <xf numFmtId="0" fontId="0" fillId="0" borderId="2" xfId="0" applyFont="1" applyFill="1" applyBorder="1" applyAlignment="1">
      <alignment horizontal="left"/>
    </xf>
    <xf numFmtId="0" fontId="0" fillId="0" borderId="2" xfId="0" applyFont="1" applyFill="1" applyBorder="1" applyAlignment="1">
      <alignment horizontal="left" wrapText="1"/>
    </xf>
    <xf numFmtId="0" fontId="25" fillId="0" borderId="2" xfId="0" applyFont="1" applyFill="1" applyBorder="1" applyAlignment="1">
      <alignment horizontal="justify" vertical="center" wrapText="1"/>
    </xf>
    <xf numFmtId="3" fontId="25" fillId="0" borderId="2" xfId="0" applyNumberFormat="1" applyFont="1" applyFill="1" applyBorder="1" applyAlignment="1">
      <alignment horizontal="center" vertical="center" wrapText="1"/>
    </xf>
    <xf numFmtId="0" fontId="32" fillId="0" borderId="2" xfId="0" applyFont="1" applyFill="1" applyBorder="1"/>
    <xf numFmtId="0" fontId="32" fillId="6" borderId="2" xfId="0" applyFont="1" applyFill="1" applyBorder="1" applyAlignment="1">
      <alignment horizontal="center" vertical="center"/>
    </xf>
    <xf numFmtId="0" fontId="32" fillId="0" borderId="2" xfId="0" applyFont="1" applyBorder="1"/>
    <xf numFmtId="0" fontId="25" fillId="0" borderId="9" xfId="0" applyFont="1" applyFill="1" applyBorder="1" applyAlignment="1">
      <alignment horizontal="justify" vertical="center" wrapText="1"/>
    </xf>
    <xf numFmtId="0" fontId="20" fillId="0" borderId="2" xfId="0" applyFont="1" applyFill="1" applyBorder="1" applyAlignment="1">
      <alignment horizontal="center" vertical="center" wrapText="1"/>
    </xf>
    <xf numFmtId="0" fontId="20" fillId="7" borderId="2" xfId="0" applyFont="1" applyFill="1" applyBorder="1" applyAlignment="1">
      <alignment horizontal="center" vertical="center" wrapText="1"/>
    </xf>
    <xf numFmtId="0" fontId="20" fillId="0" borderId="2" xfId="0" applyFont="1" applyFill="1" applyBorder="1" applyAlignment="1">
      <alignment wrapText="1"/>
    </xf>
    <xf numFmtId="0" fontId="20" fillId="0" borderId="2" xfId="0" applyFont="1" applyFill="1" applyBorder="1"/>
    <xf numFmtId="0" fontId="20" fillId="7" borderId="3" xfId="0" applyFont="1" applyFill="1" applyBorder="1" applyAlignment="1">
      <alignment horizontal="center" vertical="center" wrapText="1"/>
    </xf>
    <xf numFmtId="0" fontId="20" fillId="6" borderId="3" xfId="0" applyFont="1" applyFill="1" applyBorder="1" applyAlignment="1">
      <alignment horizontal="center" vertical="center" wrapText="1"/>
    </xf>
    <xf numFmtId="0" fontId="20" fillId="0" borderId="2" xfId="0" applyFont="1" applyFill="1" applyBorder="1" applyAlignment="1">
      <alignment horizontal="left" vertical="center" wrapText="1"/>
    </xf>
    <xf numFmtId="0" fontId="20" fillId="0" borderId="2" xfId="0" applyFont="1" applyFill="1" applyBorder="1" applyAlignment="1">
      <alignment horizontal="left" vertical="top" wrapText="1"/>
    </xf>
    <xf numFmtId="0" fontId="25" fillId="0" borderId="2" xfId="0" applyFont="1" applyFill="1" applyBorder="1" applyAlignment="1">
      <alignment horizontal="center" vertical="center" wrapText="1"/>
    </xf>
    <xf numFmtId="0" fontId="25" fillId="7" borderId="2" xfId="0" applyFont="1" applyFill="1" applyBorder="1" applyAlignment="1">
      <alignment horizontal="center" vertical="center" wrapText="1"/>
    </xf>
    <xf numFmtId="0" fontId="25" fillId="6" borderId="2" xfId="0" applyFont="1" applyFill="1" applyBorder="1" applyAlignment="1">
      <alignment horizontal="center" vertical="center" wrapText="1"/>
    </xf>
    <xf numFmtId="0" fontId="25" fillId="0" borderId="2" xfId="0" applyFont="1" applyBorder="1"/>
    <xf numFmtId="0" fontId="0" fillId="0" borderId="0" xfId="0" applyAlignment="1">
      <alignment vertical="center"/>
    </xf>
    <xf numFmtId="0" fontId="0" fillId="0" borderId="0" xfId="0" applyAlignment="1">
      <alignment horizontal="center"/>
    </xf>
    <xf numFmtId="0" fontId="0" fillId="7" borderId="0" xfId="0" applyFill="1" applyAlignment="1">
      <alignment horizontal="center"/>
    </xf>
    <xf numFmtId="0" fontId="0" fillId="6" borderId="0" xfId="0" applyFill="1" applyAlignment="1">
      <alignment horizontal="center"/>
    </xf>
    <xf numFmtId="0" fontId="7" fillId="0" borderId="0" xfId="0" applyFont="1"/>
    <xf numFmtId="0" fontId="21" fillId="0" borderId="0" xfId="0" applyFont="1" applyAlignment="1">
      <alignment wrapText="1"/>
    </xf>
    <xf numFmtId="0" fontId="21" fillId="0" borderId="0" xfId="0" applyFont="1"/>
    <xf numFmtId="0" fontId="21" fillId="2" borderId="0" xfId="0" applyFont="1" applyFill="1"/>
    <xf numFmtId="0" fontId="21" fillId="3" borderId="0" xfId="0" applyFont="1" applyFill="1" applyAlignment="1">
      <alignment horizontal="center"/>
    </xf>
    <xf numFmtId="0" fontId="21" fillId="3" borderId="0" xfId="0" applyFont="1" applyFill="1"/>
    <xf numFmtId="0" fontId="33" fillId="3" borderId="0" xfId="0" applyFont="1" applyFill="1" applyAlignment="1"/>
    <xf numFmtId="0" fontId="33" fillId="8" borderId="0" xfId="0" applyFont="1" applyFill="1" applyAlignment="1"/>
    <xf numFmtId="0" fontId="21" fillId="3" borderId="0" xfId="0" applyFont="1" applyFill="1" applyAlignment="1">
      <alignment horizontal="center" vertical="center"/>
    </xf>
    <xf numFmtId="0" fontId="34" fillId="0" borderId="0" xfId="0" applyFont="1" applyAlignment="1">
      <alignment wrapText="1"/>
    </xf>
    <xf numFmtId="0" fontId="34" fillId="0" borderId="0" xfId="0" applyFont="1"/>
    <xf numFmtId="0" fontId="35" fillId="9" borderId="9" xfId="0" applyFont="1" applyFill="1" applyBorder="1" applyAlignment="1">
      <alignment horizontal="center" vertical="center" wrapText="1"/>
    </xf>
    <xf numFmtId="0" fontId="32" fillId="0" borderId="0" xfId="0" applyFont="1" applyAlignment="1">
      <alignment wrapText="1"/>
    </xf>
    <xf numFmtId="0" fontId="32" fillId="0" borderId="0" xfId="0" applyFont="1"/>
    <xf numFmtId="0" fontId="33" fillId="9" borderId="9" xfId="0" applyFont="1" applyFill="1" applyBorder="1" applyAlignment="1">
      <alignment horizontal="center" vertical="center" wrapText="1"/>
    </xf>
    <xf numFmtId="3" fontId="39" fillId="12" borderId="5" xfId="0" applyNumberFormat="1" applyFont="1" applyFill="1" applyBorder="1" applyAlignment="1" applyProtection="1">
      <alignment horizontal="center" vertical="center" textRotation="90" wrapText="1"/>
    </xf>
    <xf numFmtId="3" fontId="39" fillId="4" borderId="6" xfId="0" applyNumberFormat="1" applyFont="1" applyFill="1" applyBorder="1" applyAlignment="1" applyProtection="1">
      <alignment horizontal="center" vertical="center" textRotation="90" wrapText="1"/>
    </xf>
    <xf numFmtId="3" fontId="39" fillId="13" borderId="5" xfId="0" applyNumberFormat="1" applyFont="1" applyFill="1" applyBorder="1" applyAlignment="1" applyProtection="1">
      <alignment horizontal="center" vertical="center" textRotation="90" wrapText="1"/>
    </xf>
    <xf numFmtId="3" fontId="39" fillId="13" borderId="5" xfId="0" applyNumberFormat="1" applyFont="1" applyFill="1" applyBorder="1" applyAlignment="1" applyProtection="1">
      <alignment horizontal="center" vertical="center" textRotation="90"/>
    </xf>
    <xf numFmtId="3" fontId="39" fillId="14" borderId="5" xfId="0" applyNumberFormat="1" applyFont="1" applyFill="1" applyBorder="1" applyAlignment="1" applyProtection="1">
      <alignment horizontal="center" vertical="center" textRotation="90" wrapText="1"/>
    </xf>
    <xf numFmtId="3" fontId="39" fillId="15" borderId="6" xfId="0" applyNumberFormat="1" applyFont="1" applyFill="1" applyBorder="1" applyAlignment="1" applyProtection="1">
      <alignment horizontal="center" vertical="center" textRotation="90"/>
    </xf>
    <xf numFmtId="3" fontId="14" fillId="13" borderId="2" xfId="0" applyNumberFormat="1" applyFont="1" applyFill="1" applyBorder="1" applyAlignment="1" applyProtection="1">
      <alignment horizontal="center" vertical="center" textRotation="90" wrapText="1"/>
    </xf>
    <xf numFmtId="0" fontId="21" fillId="0" borderId="2" xfId="0" applyFont="1" applyBorder="1" applyAlignment="1">
      <alignment vertical="center" wrapText="1"/>
    </xf>
    <xf numFmtId="0" fontId="40" fillId="19" borderId="2" xfId="0" applyFont="1" applyFill="1" applyBorder="1" applyAlignment="1">
      <alignment horizontal="center" vertical="center" wrapText="1"/>
    </xf>
    <xf numFmtId="9" fontId="21" fillId="0" borderId="2" xfId="4" applyFont="1" applyBorder="1" applyAlignment="1">
      <alignment horizontal="center" vertical="center" wrapText="1"/>
    </xf>
    <xf numFmtId="1" fontId="21" fillId="0" borderId="2" xfId="0" applyNumberFormat="1" applyFont="1" applyBorder="1" applyAlignment="1">
      <alignment horizontal="center" vertical="center"/>
    </xf>
    <xf numFmtId="43" fontId="41" fillId="0" borderId="2" xfId="1" applyFont="1" applyBorder="1" applyAlignment="1">
      <alignment horizontal="left" vertical="center" wrapText="1"/>
    </xf>
    <xf numFmtId="3" fontId="42" fillId="0" borderId="2" xfId="0" applyNumberFormat="1" applyFont="1" applyFill="1" applyBorder="1" applyAlignment="1" applyProtection="1">
      <alignment horizontal="center" vertical="center" textRotation="90" wrapText="1"/>
    </xf>
    <xf numFmtId="3" fontId="43" fillId="0" borderId="2" xfId="0" applyNumberFormat="1" applyFont="1" applyFill="1" applyBorder="1" applyAlignment="1" applyProtection="1">
      <alignment horizontal="center" vertical="center" wrapText="1"/>
    </xf>
    <xf numFmtId="165" fontId="3" fillId="0" borderId="2" xfId="1" applyNumberFormat="1" applyFont="1" applyBorder="1" applyAlignment="1">
      <alignment wrapText="1"/>
    </xf>
    <xf numFmtId="0" fontId="21" fillId="0" borderId="9" xfId="0" applyFont="1" applyFill="1" applyBorder="1" applyAlignment="1">
      <alignment horizontal="center" vertical="center" wrapText="1"/>
    </xf>
    <xf numFmtId="0" fontId="21" fillId="0" borderId="2" xfId="0" applyFont="1" applyBorder="1" applyAlignment="1">
      <alignment horizontal="center" vertical="center" wrapText="1"/>
    </xf>
    <xf numFmtId="0" fontId="41" fillId="19" borderId="2" xfId="0" applyFont="1" applyFill="1" applyBorder="1" applyAlignment="1">
      <alignment horizontal="center" vertical="center" wrapText="1"/>
    </xf>
    <xf numFmtId="0" fontId="40" fillId="19" borderId="2" xfId="6" applyFont="1" applyFill="1" applyBorder="1" applyAlignment="1">
      <alignment horizontal="center" vertical="center" wrapText="1"/>
    </xf>
    <xf numFmtId="0" fontId="3" fillId="0" borderId="2" xfId="0" applyFont="1" applyBorder="1" applyAlignment="1">
      <alignment wrapText="1"/>
    </xf>
    <xf numFmtId="9" fontId="21" fillId="0" borderId="2" xfId="0" applyNumberFormat="1" applyFont="1" applyBorder="1" applyAlignment="1">
      <alignment horizontal="center" vertical="center" wrapText="1"/>
    </xf>
    <xf numFmtId="0" fontId="40" fillId="0" borderId="2" xfId="6" applyFont="1" applyBorder="1" applyAlignment="1">
      <alignment horizontal="center" vertical="center" wrapText="1"/>
    </xf>
    <xf numFmtId="0" fontId="21" fillId="0" borderId="2" xfId="0" applyFont="1" applyFill="1" applyBorder="1" applyAlignment="1">
      <alignment vertical="center" wrapText="1"/>
    </xf>
    <xf numFmtId="1" fontId="21" fillId="0" borderId="3" xfId="0" applyNumberFormat="1" applyFont="1" applyBorder="1" applyAlignment="1">
      <alignment horizontal="center" vertical="center"/>
    </xf>
    <xf numFmtId="0" fontId="21" fillId="0" borderId="2" xfId="0" applyFont="1" applyFill="1" applyBorder="1" applyAlignment="1">
      <alignment wrapText="1"/>
    </xf>
    <xf numFmtId="0" fontId="21" fillId="0" borderId="3" xfId="0" applyFont="1" applyFill="1" applyBorder="1" applyAlignment="1">
      <alignment vertical="center" wrapText="1"/>
    </xf>
    <xf numFmtId="0" fontId="40" fillId="0" borderId="2" xfId="0" applyFont="1" applyBorder="1" applyAlignment="1">
      <alignment horizontal="center" vertical="center" wrapText="1"/>
    </xf>
    <xf numFmtId="0" fontId="21" fillId="0" borderId="3" xfId="0" applyFont="1" applyBorder="1" applyAlignment="1">
      <alignment horizontal="center" vertical="center" wrapText="1"/>
    </xf>
    <xf numFmtId="0" fontId="21" fillId="0" borderId="3" xfId="0" applyNumberFormat="1" applyFont="1" applyBorder="1" applyAlignment="1">
      <alignment vertical="center"/>
    </xf>
    <xf numFmtId="0" fontId="21" fillId="0" borderId="2" xfId="0" applyFont="1" applyFill="1" applyBorder="1" applyAlignment="1">
      <alignment horizontal="left" vertical="center" wrapText="1"/>
    </xf>
    <xf numFmtId="0" fontId="21" fillId="0" borderId="3" xfId="0" applyFont="1" applyBorder="1" applyAlignment="1">
      <alignment vertical="center" wrapText="1"/>
    </xf>
    <xf numFmtId="0" fontId="21" fillId="0" borderId="3" xfId="0" applyFont="1" applyBorder="1" applyAlignment="1">
      <alignment vertical="center"/>
    </xf>
    <xf numFmtId="0" fontId="21" fillId="0" borderId="3" xfId="0" applyFont="1" applyBorder="1" applyAlignment="1">
      <alignment horizontal="center" vertical="center"/>
    </xf>
    <xf numFmtId="0" fontId="3" fillId="0" borderId="2" xfId="0" applyFont="1" applyBorder="1" applyAlignment="1">
      <alignment horizontal="right"/>
    </xf>
    <xf numFmtId="0" fontId="3" fillId="0" borderId="2" xfId="0" applyFont="1" applyBorder="1"/>
    <xf numFmtId="0" fontId="33" fillId="3" borderId="10" xfId="0" applyFont="1" applyFill="1" applyBorder="1" applyAlignment="1">
      <alignment vertical="center"/>
    </xf>
    <xf numFmtId="0" fontId="33" fillId="9" borderId="3"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21" fillId="0" borderId="9" xfId="0" applyFont="1" applyFill="1" applyBorder="1" applyAlignment="1">
      <alignment vertical="center" wrapText="1"/>
    </xf>
    <xf numFmtId="164" fontId="21" fillId="0" borderId="5" xfId="5" applyFont="1" applyFill="1" applyBorder="1"/>
    <xf numFmtId="164" fontId="3" fillId="0" borderId="5" xfId="5" applyFont="1" applyFill="1" applyBorder="1"/>
    <xf numFmtId="0" fontId="3" fillId="0" borderId="3" xfId="0" applyFont="1" applyBorder="1"/>
    <xf numFmtId="0" fontId="3" fillId="0" borderId="3" xfId="0" applyFont="1" applyBorder="1" applyAlignment="1">
      <alignment wrapText="1"/>
    </xf>
    <xf numFmtId="0" fontId="33" fillId="3" borderId="10" xfId="0" applyFont="1" applyFill="1" applyBorder="1" applyAlignment="1"/>
    <xf numFmtId="0" fontId="21" fillId="0" borderId="2" xfId="0" applyFont="1" applyFill="1" applyBorder="1" applyAlignment="1">
      <alignment horizontal="center"/>
    </xf>
    <xf numFmtId="0" fontId="27" fillId="0" borderId="2" xfId="0" applyFont="1" applyFill="1" applyBorder="1" applyAlignment="1">
      <alignment horizontal="center"/>
    </xf>
    <xf numFmtId="0" fontId="33" fillId="0" borderId="2" xfId="0" applyFont="1" applyBorder="1" applyAlignment="1">
      <alignment horizontal="left" wrapText="1"/>
    </xf>
    <xf numFmtId="0" fontId="33" fillId="0" borderId="2" xfId="0" applyFont="1" applyBorder="1" applyAlignment="1">
      <alignment horizontal="center" vertical="center" wrapText="1"/>
    </xf>
    <xf numFmtId="0" fontId="33" fillId="0" borderId="2" xfId="0" applyFont="1" applyBorder="1" applyAlignment="1">
      <alignment horizontal="center"/>
    </xf>
    <xf numFmtId="0" fontId="33" fillId="0" borderId="2" xfId="0" applyFont="1" applyFill="1" applyBorder="1"/>
    <xf numFmtId="0" fontId="33" fillId="0" borderId="2" xfId="0" applyFont="1" applyFill="1" applyBorder="1" applyAlignment="1">
      <alignment horizontal="left" wrapText="1"/>
    </xf>
    <xf numFmtId="164" fontId="33" fillId="0" borderId="2" xfId="5" applyFont="1" applyFill="1" applyBorder="1"/>
    <xf numFmtId="0" fontId="27" fillId="0" borderId="2" xfId="0" applyFont="1" applyFill="1" applyBorder="1"/>
    <xf numFmtId="0" fontId="33" fillId="0" borderId="2" xfId="0" applyFont="1" applyBorder="1" applyAlignment="1">
      <alignment horizontal="left" vertical="center" wrapText="1"/>
    </xf>
    <xf numFmtId="0" fontId="33" fillId="0" borderId="2" xfId="0" applyFont="1" applyFill="1" applyBorder="1" applyAlignment="1">
      <alignment horizontal="left"/>
    </xf>
    <xf numFmtId="0" fontId="21" fillId="0" borderId="0" xfId="0" applyFont="1" applyAlignment="1">
      <alignment horizontal="center" vertical="center"/>
    </xf>
    <xf numFmtId="0" fontId="21" fillId="0" borderId="0" xfId="0" applyFont="1" applyAlignment="1">
      <alignment horizontal="center"/>
    </xf>
    <xf numFmtId="0" fontId="45" fillId="0" borderId="0" xfId="7" applyAlignment="1">
      <alignment horizontal="center"/>
    </xf>
    <xf numFmtId="0" fontId="45" fillId="2" borderId="0" xfId="7" applyFill="1" applyAlignment="1">
      <alignment horizontal="center"/>
    </xf>
    <xf numFmtId="43" fontId="5" fillId="22" borderId="0" xfId="1" applyFont="1" applyFill="1" applyAlignment="1">
      <alignment horizontal="center" vertical="center"/>
    </xf>
    <xf numFmtId="43" fontId="0" fillId="22" borderId="0" xfId="1" applyFont="1" applyFill="1" applyAlignment="1">
      <alignment horizontal="center" vertical="center"/>
    </xf>
    <xf numFmtId="0" fontId="45" fillId="22" borderId="0" xfId="7" applyFill="1" applyAlignment="1">
      <alignment horizontal="center"/>
    </xf>
    <xf numFmtId="0" fontId="4" fillId="22" borderId="0" xfId="7" applyFont="1" applyFill="1" applyAlignment="1">
      <alignment horizontal="center"/>
    </xf>
    <xf numFmtId="0" fontId="4" fillId="3" borderId="0" xfId="7" applyFont="1" applyFill="1" applyAlignment="1">
      <alignment horizontal="center"/>
    </xf>
    <xf numFmtId="0" fontId="4" fillId="3" borderId="0" xfId="7" applyFont="1" applyFill="1" applyAlignment="1">
      <alignment horizontal="center" wrapText="1"/>
    </xf>
    <xf numFmtId="0" fontId="4" fillId="22" borderId="0" xfId="7" applyFont="1" applyFill="1" applyAlignment="1">
      <alignment horizontal="center" wrapText="1"/>
    </xf>
    <xf numFmtId="0" fontId="4" fillId="8" borderId="0" xfId="7" applyFont="1" applyFill="1" applyAlignment="1">
      <alignment horizontal="center"/>
    </xf>
    <xf numFmtId="0" fontId="4" fillId="8" borderId="0" xfId="7" applyFont="1" applyFill="1" applyAlignment="1">
      <alignment horizontal="center" wrapText="1"/>
    </xf>
    <xf numFmtId="0" fontId="6" fillId="8" borderId="0" xfId="7" applyFont="1" applyFill="1" applyAlignment="1">
      <alignment horizontal="center"/>
    </xf>
    <xf numFmtId="0" fontId="7" fillId="22" borderId="0" xfId="7" applyFont="1" applyFill="1" applyAlignment="1">
      <alignment horizontal="center"/>
    </xf>
    <xf numFmtId="0" fontId="7" fillId="3" borderId="0" xfId="7" applyFont="1" applyFill="1" applyAlignment="1">
      <alignment horizontal="center"/>
    </xf>
    <xf numFmtId="0" fontId="7" fillId="3" borderId="0" xfId="7" applyFont="1" applyFill="1" applyAlignment="1">
      <alignment horizontal="center" wrapText="1"/>
    </xf>
    <xf numFmtId="0" fontId="7" fillId="22" borderId="0" xfId="7" applyFont="1" applyFill="1" applyAlignment="1">
      <alignment horizontal="center" wrapText="1"/>
    </xf>
    <xf numFmtId="43" fontId="9" fillId="24" borderId="5" xfId="1" applyFont="1" applyFill="1" applyBorder="1" applyAlignment="1" applyProtection="1">
      <alignment horizontal="center" vertical="center" textRotation="90" wrapText="1"/>
    </xf>
    <xf numFmtId="43" fontId="9" fillId="25" borderId="6" xfId="1" applyFont="1" applyFill="1" applyBorder="1" applyAlignment="1" applyProtection="1">
      <alignment horizontal="center" vertical="center" textRotation="90"/>
    </xf>
    <xf numFmtId="43" fontId="9" fillId="16" borderId="2" xfId="1" applyFont="1" applyFill="1" applyBorder="1" applyAlignment="1" applyProtection="1">
      <alignment horizontal="center" vertical="center" textRotation="90" wrapText="1"/>
    </xf>
    <xf numFmtId="43" fontId="9" fillId="17" borderId="2" xfId="1" applyFont="1" applyFill="1" applyBorder="1" applyAlignment="1" applyProtection="1">
      <alignment horizontal="center" vertical="center" textRotation="90" wrapText="1"/>
    </xf>
    <xf numFmtId="43" fontId="13" fillId="13" borderId="2" xfId="1" applyFont="1" applyFill="1" applyBorder="1" applyAlignment="1" applyProtection="1">
      <alignment horizontal="center" vertical="center" textRotation="90" wrapText="1"/>
    </xf>
    <xf numFmtId="43" fontId="13" fillId="4" borderId="2" xfId="1" applyFont="1" applyFill="1" applyBorder="1" applyAlignment="1" applyProtection="1">
      <alignment horizontal="center" vertical="center" textRotation="90" wrapText="1"/>
    </xf>
    <xf numFmtId="43" fontId="13" fillId="24" borderId="2" xfId="1" applyFont="1" applyFill="1" applyBorder="1" applyAlignment="1" applyProtection="1">
      <alignment horizontal="center" vertical="center" textRotation="90" wrapText="1"/>
    </xf>
    <xf numFmtId="49" fontId="23" fillId="0" borderId="2" xfId="1" applyNumberFormat="1" applyFont="1" applyFill="1" applyBorder="1" applyAlignment="1">
      <alignment horizontal="center"/>
    </xf>
    <xf numFmtId="0" fontId="24" fillId="0" borderId="2" xfId="7" applyFont="1" applyFill="1" applyBorder="1" applyAlignment="1">
      <alignment horizontal="center" wrapText="1"/>
    </xf>
    <xf numFmtId="0" fontId="24" fillId="0" borderId="2" xfId="7" applyFont="1" applyFill="1" applyBorder="1" applyAlignment="1">
      <alignment horizontal="center"/>
    </xf>
    <xf numFmtId="0" fontId="8" fillId="0" borderId="9" xfId="7" applyFont="1" applyFill="1" applyBorder="1" applyAlignment="1">
      <alignment horizontal="center" textRotation="90"/>
    </xf>
    <xf numFmtId="0" fontId="16" fillId="0" borderId="2" xfId="7" applyFont="1" applyBorder="1" applyAlignment="1">
      <alignment horizontal="center" wrapText="1"/>
    </xf>
    <xf numFmtId="43" fontId="13" fillId="0" borderId="2" xfId="1" applyFont="1" applyFill="1" applyBorder="1" applyAlignment="1" applyProtection="1">
      <alignment horizontal="center" vertical="center" textRotation="90" wrapText="1"/>
    </xf>
    <xf numFmtId="0" fontId="12" fillId="0" borderId="9" xfId="7" applyFont="1" applyFill="1" applyBorder="1" applyAlignment="1">
      <alignment horizontal="center" wrapText="1"/>
    </xf>
    <xf numFmtId="0" fontId="45" fillId="0" borderId="0" xfId="7" applyFill="1" applyAlignment="1">
      <alignment horizontal="center"/>
    </xf>
    <xf numFmtId="0" fontId="7" fillId="0" borderId="9" xfId="7" applyFont="1" applyFill="1" applyBorder="1" applyAlignment="1">
      <alignment horizontal="center" wrapText="1"/>
    </xf>
    <xf numFmtId="0" fontId="16" fillId="0" borderId="15" xfId="7" applyFont="1" applyBorder="1" applyAlignment="1">
      <alignment horizontal="center" wrapText="1"/>
    </xf>
    <xf numFmtId="166" fontId="24" fillId="0" borderId="2" xfId="8" applyFont="1" applyFill="1" applyBorder="1" applyAlignment="1">
      <alignment horizontal="center"/>
    </xf>
    <xf numFmtId="166" fontId="24" fillId="0" borderId="2" xfId="8" applyFont="1" applyFill="1" applyBorder="1" applyAlignment="1">
      <alignment horizontal="center" wrapText="1"/>
    </xf>
    <xf numFmtId="0" fontId="7" fillId="0" borderId="2" xfId="7" applyFont="1" applyFill="1" applyBorder="1" applyAlignment="1">
      <alignment horizontal="center" wrapText="1"/>
    </xf>
    <xf numFmtId="0" fontId="16" fillId="0" borderId="2" xfId="7" applyFont="1" applyBorder="1" applyAlignment="1">
      <alignment horizontal="center"/>
    </xf>
    <xf numFmtId="43" fontId="14" fillId="0" borderId="10" xfId="1" applyFont="1" applyFill="1" applyBorder="1" applyAlignment="1" applyProtection="1">
      <alignment horizontal="center" vertical="center" textRotation="90" wrapText="1"/>
    </xf>
    <xf numFmtId="43" fontId="13" fillId="0" borderId="5" xfId="1" applyFont="1" applyFill="1" applyBorder="1" applyAlignment="1" applyProtection="1">
      <alignment horizontal="center" vertical="center" textRotation="90" wrapText="1"/>
    </xf>
    <xf numFmtId="0" fontId="12" fillId="0" borderId="4" xfId="7" applyFont="1" applyFill="1" applyBorder="1" applyAlignment="1">
      <alignment horizontal="center" wrapText="1"/>
    </xf>
    <xf numFmtId="0" fontId="8" fillId="9" borderId="3" xfId="7" applyFont="1" applyFill="1" applyBorder="1" applyAlignment="1">
      <alignment horizontal="center" wrapText="1"/>
    </xf>
    <xf numFmtId="0" fontId="8" fillId="9" borderId="9" xfId="7" applyFont="1" applyFill="1" applyBorder="1" applyAlignment="1">
      <alignment horizontal="center" wrapText="1"/>
    </xf>
    <xf numFmtId="0" fontId="8" fillId="0" borderId="9" xfId="7" applyFont="1" applyFill="1" applyBorder="1" applyAlignment="1">
      <alignment horizontal="center" textRotation="90" wrapText="1"/>
    </xf>
    <xf numFmtId="0" fontId="15" fillId="0" borderId="9" xfId="7" applyFont="1" applyFill="1" applyBorder="1" applyAlignment="1">
      <alignment horizontal="center" wrapText="1"/>
    </xf>
    <xf numFmtId="43" fontId="13" fillId="0" borderId="7" xfId="1" applyFont="1" applyFill="1" applyBorder="1" applyAlignment="1" applyProtection="1">
      <alignment horizontal="center" vertical="center" textRotation="90" wrapText="1"/>
    </xf>
    <xf numFmtId="43" fontId="14" fillId="0" borderId="2" xfId="1" applyFont="1" applyFill="1" applyBorder="1" applyAlignment="1" applyProtection="1">
      <alignment horizontal="center" vertical="center" textRotation="90" wrapText="1"/>
    </xf>
    <xf numFmtId="0" fontId="45" fillId="0" borderId="9" xfId="7" applyFill="1" applyBorder="1" applyAlignment="1">
      <alignment horizontal="center" wrapText="1"/>
    </xf>
    <xf numFmtId="49" fontId="23" fillId="5" borderId="2" xfId="1" applyNumberFormat="1" applyFont="1" applyFill="1" applyBorder="1" applyAlignment="1">
      <alignment horizontal="center"/>
    </xf>
    <xf numFmtId="9" fontId="24" fillId="0" borderId="2" xfId="7" applyNumberFormat="1" applyFont="1" applyFill="1" applyBorder="1" applyAlignment="1">
      <alignment horizontal="center"/>
    </xf>
    <xf numFmtId="9" fontId="24" fillId="0" borderId="2" xfId="7" applyNumberFormat="1" applyFont="1" applyFill="1" applyBorder="1" applyAlignment="1">
      <alignment horizontal="center" wrapText="1"/>
    </xf>
    <xf numFmtId="0" fontId="15" fillId="0" borderId="2" xfId="7" applyFont="1" applyFill="1" applyBorder="1" applyAlignment="1">
      <alignment horizontal="center" wrapText="1"/>
    </xf>
    <xf numFmtId="0" fontId="46" fillId="0" borderId="2" xfId="7" applyFont="1" applyFill="1" applyBorder="1" applyAlignment="1">
      <alignment horizontal="center" wrapText="1"/>
    </xf>
    <xf numFmtId="0" fontId="45" fillId="0" borderId="9" xfId="7" applyFont="1" applyFill="1" applyBorder="1" applyAlignment="1">
      <alignment horizontal="center" textRotation="90" wrapText="1"/>
    </xf>
    <xf numFmtId="43" fontId="18" fillId="0" borderId="2" xfId="1" applyFont="1" applyFill="1" applyBorder="1" applyAlignment="1" applyProtection="1">
      <alignment horizontal="center" vertical="center" textRotation="90" wrapText="1"/>
    </xf>
    <xf numFmtId="0" fontId="45" fillId="0" borderId="2" xfId="7" applyFont="1" applyFill="1" applyBorder="1" applyAlignment="1">
      <alignment horizontal="center" wrapText="1"/>
    </xf>
    <xf numFmtId="0" fontId="8" fillId="0" borderId="3" xfId="7" applyFont="1" applyFill="1" applyBorder="1" applyAlignment="1">
      <alignment horizontal="center" wrapText="1"/>
    </xf>
    <xf numFmtId="0" fontId="8" fillId="0" borderId="9" xfId="7" applyFont="1" applyFill="1" applyBorder="1" applyAlignment="1">
      <alignment horizontal="center" wrapText="1"/>
    </xf>
    <xf numFmtId="0" fontId="12" fillId="23" borderId="3" xfId="7" applyFont="1" applyFill="1" applyBorder="1" applyAlignment="1">
      <alignment horizontal="center" wrapText="1"/>
    </xf>
    <xf numFmtId="0" fontId="12" fillId="11" borderId="3" xfId="7" applyFont="1" applyFill="1" applyBorder="1" applyAlignment="1">
      <alignment horizontal="center" wrapText="1"/>
    </xf>
    <xf numFmtId="43" fontId="14" fillId="0" borderId="8" xfId="1" applyFont="1" applyFill="1" applyBorder="1" applyAlignment="1" applyProtection="1">
      <alignment horizontal="center" vertical="center" textRotation="90" wrapText="1"/>
    </xf>
    <xf numFmtId="0" fontId="45" fillId="0" borderId="9" xfId="7" applyFill="1" applyBorder="1" applyAlignment="1">
      <alignment horizontal="center" textRotation="90" wrapText="1"/>
    </xf>
    <xf numFmtId="0" fontId="2" fillId="0" borderId="2" xfId="7" applyFont="1" applyFill="1" applyBorder="1" applyAlignment="1">
      <alignment horizontal="center"/>
    </xf>
    <xf numFmtId="0" fontId="1" fillId="0" borderId="2" xfId="7" applyFont="1" applyFill="1" applyBorder="1" applyAlignment="1">
      <alignment horizontal="center" wrapText="1"/>
    </xf>
    <xf numFmtId="43" fontId="8" fillId="0" borderId="2" xfId="1" applyFont="1" applyFill="1" applyBorder="1" applyAlignment="1">
      <alignment horizontal="center" vertical="center" textRotation="90"/>
    </xf>
    <xf numFmtId="43" fontId="26" fillId="0" borderId="2" xfId="1" applyFont="1" applyFill="1" applyBorder="1" applyAlignment="1">
      <alignment horizontal="center" vertical="center" textRotation="90"/>
    </xf>
    <xf numFmtId="43" fontId="27" fillId="0" borderId="2" xfId="1" applyFont="1" applyFill="1" applyBorder="1" applyAlignment="1">
      <alignment horizontal="center" vertical="center" textRotation="90"/>
    </xf>
    <xf numFmtId="0" fontId="28" fillId="0" borderId="2" xfId="7" applyFont="1" applyFill="1" applyBorder="1" applyAlignment="1">
      <alignment horizontal="center" textRotation="90"/>
    </xf>
    <xf numFmtId="0" fontId="28" fillId="0" borderId="2" xfId="7" applyFont="1" applyFill="1" applyBorder="1" applyAlignment="1">
      <alignment horizontal="center" textRotation="90" wrapText="1"/>
    </xf>
    <xf numFmtId="43" fontId="8" fillId="0" borderId="5" xfId="1" applyFont="1" applyFill="1" applyBorder="1" applyAlignment="1">
      <alignment horizontal="center" vertical="center" textRotation="90"/>
    </xf>
    <xf numFmtId="43" fontId="26" fillId="0" borderId="5" xfId="1" applyFont="1" applyFill="1" applyBorder="1" applyAlignment="1">
      <alignment horizontal="center" vertical="center" textRotation="90"/>
    </xf>
    <xf numFmtId="43" fontId="27" fillId="0" borderId="6" xfId="1" applyFont="1" applyFill="1" applyBorder="1" applyAlignment="1">
      <alignment horizontal="center" vertical="center" textRotation="90"/>
    </xf>
    <xf numFmtId="0" fontId="28" fillId="0" borderId="3" xfId="7" applyFont="1" applyFill="1" applyBorder="1" applyAlignment="1">
      <alignment horizontal="center" textRotation="90"/>
    </xf>
    <xf numFmtId="0" fontId="28" fillId="0" borderId="3" xfId="7" applyFont="1" applyFill="1" applyBorder="1" applyAlignment="1">
      <alignment horizontal="center" textRotation="90" wrapText="1"/>
    </xf>
    <xf numFmtId="0" fontId="45" fillId="0" borderId="3" xfId="7" applyFont="1" applyFill="1" applyBorder="1" applyAlignment="1">
      <alignment horizontal="center"/>
    </xf>
    <xf numFmtId="0" fontId="1" fillId="0" borderId="9" xfId="7" applyFont="1" applyFill="1" applyBorder="1" applyAlignment="1">
      <alignment horizontal="center" wrapText="1"/>
    </xf>
    <xf numFmtId="43" fontId="18" fillId="0" borderId="7" xfId="1" applyFont="1" applyFill="1" applyBorder="1" applyAlignment="1" applyProtection="1">
      <alignment horizontal="center" vertical="center" textRotation="90" wrapText="1"/>
    </xf>
    <xf numFmtId="43" fontId="19" fillId="0" borderId="7" xfId="1" applyFont="1" applyFill="1" applyBorder="1" applyAlignment="1" applyProtection="1">
      <alignment horizontal="center" vertical="center" textRotation="90" wrapText="1"/>
    </xf>
    <xf numFmtId="0" fontId="45" fillId="0" borderId="0" xfId="7" applyFont="1" applyFill="1" applyAlignment="1">
      <alignment horizontal="center"/>
    </xf>
    <xf numFmtId="0" fontId="45" fillId="0" borderId="2" xfId="7" applyFont="1" applyFill="1" applyBorder="1" applyAlignment="1">
      <alignment horizontal="center"/>
    </xf>
    <xf numFmtId="43" fontId="7" fillId="0" borderId="2" xfId="1" applyFont="1" applyFill="1" applyBorder="1" applyAlignment="1">
      <alignment horizontal="center" vertical="center" textRotation="90"/>
    </xf>
    <xf numFmtId="43" fontId="22" fillId="0" borderId="2" xfId="1" applyFont="1" applyFill="1" applyBorder="1" applyAlignment="1">
      <alignment horizontal="center" vertical="center" textRotation="90"/>
    </xf>
    <xf numFmtId="43" fontId="3" fillId="0" borderId="2" xfId="1" applyFont="1" applyFill="1" applyBorder="1" applyAlignment="1">
      <alignment horizontal="center" vertical="center" textRotation="90"/>
    </xf>
    <xf numFmtId="164" fontId="20" fillId="0" borderId="2" xfId="5" applyFont="1" applyFill="1" applyBorder="1" applyAlignment="1">
      <alignment horizontal="center" textRotation="90"/>
    </xf>
    <xf numFmtId="164" fontId="20" fillId="0" borderId="2" xfId="5" applyFont="1" applyFill="1" applyBorder="1" applyAlignment="1">
      <alignment horizontal="center" textRotation="90" wrapText="1"/>
    </xf>
    <xf numFmtId="0" fontId="45" fillId="0" borderId="0" xfId="7" applyAlignment="1">
      <alignment horizontal="center" wrapText="1"/>
    </xf>
    <xf numFmtId="43" fontId="0" fillId="0" borderId="0" xfId="1" applyFont="1" applyAlignment="1">
      <alignment horizontal="center" vertical="center"/>
    </xf>
    <xf numFmtId="0" fontId="4" fillId="3" borderId="0" xfId="0" applyFont="1" applyFill="1" applyAlignment="1">
      <alignment horizontal="left" vertical="center"/>
    </xf>
    <xf numFmtId="0" fontId="6" fillId="8" borderId="0" xfId="0" applyFont="1" applyFill="1"/>
    <xf numFmtId="3" fontId="9" fillId="14" borderId="5" xfId="0" applyNumberFormat="1" applyFont="1" applyFill="1" applyBorder="1" applyAlignment="1">
      <alignment horizontal="center" vertical="center" textRotation="90" wrapText="1"/>
    </xf>
    <xf numFmtId="3" fontId="9" fillId="15" borderId="6" xfId="0" applyNumberFormat="1" applyFont="1" applyFill="1" applyBorder="1" applyAlignment="1">
      <alignment horizontal="center" vertical="center" textRotation="90"/>
    </xf>
    <xf numFmtId="3" fontId="9" fillId="16" borderId="2" xfId="0" applyNumberFormat="1" applyFont="1" applyFill="1" applyBorder="1" applyAlignment="1">
      <alignment horizontal="center" vertical="center" textRotation="90" wrapText="1"/>
    </xf>
    <xf numFmtId="3" fontId="9" fillId="17" borderId="2" xfId="0" applyNumberFormat="1" applyFont="1" applyFill="1" applyBorder="1" applyAlignment="1">
      <alignment horizontal="center" vertical="center" textRotation="90" wrapText="1"/>
    </xf>
    <xf numFmtId="3" fontId="13" fillId="13" borderId="2" xfId="0" applyNumberFormat="1" applyFont="1" applyFill="1" applyBorder="1" applyAlignment="1">
      <alignment horizontal="center" vertical="center" textRotation="90" wrapText="1"/>
    </xf>
    <xf numFmtId="3" fontId="13" fillId="4" borderId="2" xfId="0" applyNumberFormat="1" applyFont="1" applyFill="1" applyBorder="1" applyAlignment="1">
      <alignment horizontal="center" vertical="center" textRotation="90" wrapText="1"/>
    </xf>
    <xf numFmtId="3" fontId="13" fillId="14" borderId="2" xfId="0" applyNumberFormat="1" applyFont="1" applyFill="1" applyBorder="1" applyAlignment="1">
      <alignment horizontal="center" vertical="center" textRotation="90" wrapText="1"/>
    </xf>
    <xf numFmtId="3" fontId="14" fillId="15" borderId="2" xfId="0" applyNumberFormat="1" applyFont="1" applyFill="1" applyBorder="1" applyAlignment="1">
      <alignment horizontal="center" vertical="center" textRotation="90" wrapText="1"/>
    </xf>
    <xf numFmtId="0" fontId="0" fillId="27" borderId="0" xfId="0" applyFill="1"/>
    <xf numFmtId="0" fontId="24" fillId="0" borderId="2" xfId="0" applyFont="1" applyBorder="1" applyAlignment="1">
      <alignment horizontal="center" vertical="center" wrapText="1"/>
    </xf>
    <xf numFmtId="9" fontId="24" fillId="0" borderId="2" xfId="0" applyNumberFormat="1" applyFont="1" applyBorder="1" applyAlignment="1">
      <alignment horizontal="center" vertical="center"/>
    </xf>
    <xf numFmtId="9" fontId="0" fillId="5" borderId="2" xfId="0" applyNumberFormat="1" applyFill="1" applyBorder="1" applyAlignment="1">
      <alignment horizontal="center" vertical="center"/>
    </xf>
    <xf numFmtId="9" fontId="23" fillId="0" borderId="2" xfId="0" applyNumberFormat="1" applyFont="1" applyBorder="1" applyAlignment="1">
      <alignment horizontal="center" vertical="center" wrapText="1"/>
    </xf>
    <xf numFmtId="9" fontId="23" fillId="0" borderId="2" xfId="0" applyNumberFormat="1" applyFont="1" applyBorder="1" applyAlignment="1">
      <alignment horizontal="left" vertical="center" wrapText="1"/>
    </xf>
    <xf numFmtId="3" fontId="18" fillId="0" borderId="2" xfId="0" applyNumberFormat="1" applyFont="1" applyBorder="1" applyAlignment="1">
      <alignment horizontal="center" vertical="center" textRotation="90" wrapText="1"/>
    </xf>
    <xf numFmtId="3" fontId="19" fillId="0" borderId="2" xfId="0" applyNumberFormat="1" applyFont="1" applyBorder="1" applyAlignment="1">
      <alignment horizontal="center" vertical="center" textRotation="90" wrapText="1"/>
    </xf>
    <xf numFmtId="3" fontId="13" fillId="0" borderId="2" xfId="0" applyNumberFormat="1" applyFont="1" applyBorder="1" applyAlignment="1">
      <alignment horizontal="center" vertical="center" textRotation="90" wrapText="1"/>
    </xf>
    <xf numFmtId="3" fontId="14" fillId="0" borderId="10" xfId="0" applyNumberFormat="1" applyFont="1" applyBorder="1" applyAlignment="1">
      <alignment horizontal="center" vertical="center" textRotation="90" wrapText="1"/>
    </xf>
    <xf numFmtId="0" fontId="20" fillId="0" borderId="2" xfId="0" applyFont="1" applyBorder="1" applyAlignment="1">
      <alignment horizontal="center" vertical="center" textRotation="90" wrapText="1"/>
    </xf>
    <xf numFmtId="0" fontId="0" fillId="0" borderId="9" xfId="0" applyBorder="1" applyAlignment="1">
      <alignment horizontal="center" vertical="center" wrapText="1"/>
    </xf>
    <xf numFmtId="0" fontId="0" fillId="28" borderId="0" xfId="0" applyFill="1"/>
    <xf numFmtId="1" fontId="0" fillId="0" borderId="2" xfId="0" applyNumberFormat="1" applyBorder="1" applyAlignment="1">
      <alignment horizontal="center" vertical="center"/>
    </xf>
    <xf numFmtId="1" fontId="0" fillId="5" borderId="2" xfId="0" applyNumberFormat="1" applyFill="1" applyBorder="1" applyAlignment="1">
      <alignment horizontal="center" vertical="center"/>
    </xf>
    <xf numFmtId="0" fontId="23" fillId="0" borderId="2" xfId="0" applyFont="1" applyBorder="1" applyAlignment="1">
      <alignment horizontal="center" vertical="center" wrapText="1"/>
    </xf>
    <xf numFmtId="0" fontId="23" fillId="0" borderId="2" xfId="0" applyFont="1" applyBorder="1" applyAlignment="1">
      <alignment horizontal="left" vertical="center" wrapText="1"/>
    </xf>
    <xf numFmtId="164" fontId="7" fillId="0" borderId="2" xfId="5" applyFont="1" applyFill="1" applyBorder="1" applyAlignment="1">
      <alignment horizontal="center" vertical="center" textRotation="90"/>
    </xf>
    <xf numFmtId="164" fontId="22" fillId="0" borderId="2" xfId="5" applyFont="1" applyBorder="1" applyAlignment="1">
      <alignment horizontal="center" vertical="center" textRotation="90"/>
    </xf>
    <xf numFmtId="164" fontId="3" fillId="0" borderId="10" xfId="5" applyFont="1" applyBorder="1" applyAlignment="1">
      <alignment horizontal="center" vertical="center" textRotation="90"/>
    </xf>
    <xf numFmtId="0" fontId="20" fillId="0" borderId="2" xfId="0" applyFont="1" applyBorder="1" applyAlignment="1">
      <alignment horizontal="center" vertical="center" wrapText="1"/>
    </xf>
    <xf numFmtId="0" fontId="0" fillId="0" borderId="3" xfId="0" applyBorder="1" applyAlignment="1">
      <alignment horizontal="center" vertical="center"/>
    </xf>
    <xf numFmtId="0" fontId="0" fillId="5" borderId="3" xfId="0" applyFill="1" applyBorder="1" applyAlignment="1">
      <alignment horizontal="center" vertical="center"/>
    </xf>
    <xf numFmtId="164" fontId="22" fillId="0" borderId="2" xfId="5" applyFont="1" applyFill="1" applyBorder="1" applyAlignment="1">
      <alignment horizontal="center" vertical="center" textRotation="90"/>
    </xf>
    <xf numFmtId="0" fontId="20" fillId="0" borderId="2" xfId="0" applyFont="1" applyBorder="1" applyAlignment="1">
      <alignment horizontal="center" vertical="center" textRotation="90"/>
    </xf>
    <xf numFmtId="0" fontId="20" fillId="0" borderId="2" xfId="0" applyFont="1" applyBorder="1" applyAlignment="1">
      <alignment horizontal="center" vertical="center"/>
    </xf>
    <xf numFmtId="0" fontId="24" fillId="0" borderId="2" xfId="9" applyFont="1" applyBorder="1" applyAlignment="1">
      <alignment horizontal="center" vertical="center" wrapText="1"/>
    </xf>
    <xf numFmtId="0" fontId="24" fillId="0" borderId="2" xfId="0" applyFont="1" applyBorder="1" applyAlignment="1">
      <alignment horizontal="center" vertical="center"/>
    </xf>
    <xf numFmtId="0" fontId="0" fillId="5" borderId="9" xfId="0" applyFill="1" applyBorder="1" applyAlignment="1">
      <alignment horizontal="center" vertical="center" textRotation="90" wrapText="1"/>
    </xf>
    <xf numFmtId="0" fontId="24" fillId="0" borderId="2" xfId="0" applyFont="1" applyBorder="1" applyAlignment="1">
      <alignment horizontal="left" vertical="center" wrapText="1"/>
    </xf>
    <xf numFmtId="167" fontId="7" fillId="0" borderId="0" xfId="0" applyNumberFormat="1" applyFont="1" applyAlignment="1">
      <alignment horizontal="center" vertical="center" textRotation="90"/>
    </xf>
    <xf numFmtId="0" fontId="0" fillId="0" borderId="2" xfId="0" applyBorder="1" applyAlignment="1">
      <alignment horizontal="center" vertical="center" textRotation="90" wrapText="1"/>
    </xf>
    <xf numFmtId="0" fontId="0" fillId="0" borderId="2" xfId="0" applyBorder="1" applyAlignment="1">
      <alignment horizontal="center" vertical="center" wrapText="1"/>
    </xf>
    <xf numFmtId="9" fontId="7" fillId="0" borderId="9" xfId="0" applyNumberFormat="1" applyFont="1" applyBorder="1" applyAlignment="1">
      <alignment horizontal="center" vertical="center"/>
    </xf>
    <xf numFmtId="9" fontId="7" fillId="5" borderId="9" xfId="0" applyNumberFormat="1" applyFont="1" applyFill="1" applyBorder="1" applyAlignment="1">
      <alignment horizontal="center" vertical="center"/>
    </xf>
    <xf numFmtId="9" fontId="24" fillId="0" borderId="2" xfId="0" applyNumberFormat="1" applyFont="1" applyBorder="1" applyAlignment="1">
      <alignment horizontal="center" vertical="center" wrapText="1"/>
    </xf>
    <xf numFmtId="9" fontId="24" fillId="0" borderId="2" xfId="0" applyNumberFormat="1" applyFont="1" applyBorder="1" applyAlignment="1">
      <alignment horizontal="left" vertical="center" wrapText="1"/>
    </xf>
    <xf numFmtId="164" fontId="7" fillId="0" borderId="5" xfId="5" applyFont="1" applyFill="1" applyBorder="1" applyAlignment="1">
      <alignment textRotation="90"/>
    </xf>
    <xf numFmtId="167" fontId="5" fillId="19" borderId="2" xfId="0" applyNumberFormat="1" applyFont="1" applyFill="1" applyBorder="1" applyAlignment="1">
      <alignment textRotation="90"/>
    </xf>
    <xf numFmtId="164" fontId="22" fillId="0" borderId="5" xfId="5" applyFont="1" applyFill="1" applyBorder="1" applyAlignment="1">
      <alignment textRotation="90"/>
    </xf>
    <xf numFmtId="0" fontId="25" fillId="0" borderId="3" xfId="0" applyFont="1" applyBorder="1" applyAlignment="1">
      <alignment textRotation="90"/>
    </xf>
    <xf numFmtId="1" fontId="24" fillId="0" borderId="2" xfId="0" applyNumberFormat="1" applyFont="1" applyBorder="1" applyAlignment="1">
      <alignment horizontal="center" vertical="center"/>
    </xf>
    <xf numFmtId="1" fontId="7" fillId="0" borderId="9" xfId="0" applyNumberFormat="1" applyFont="1" applyBorder="1" applyAlignment="1">
      <alignment horizontal="center" vertical="center"/>
    </xf>
    <xf numFmtId="0" fontId="7" fillId="0" borderId="9" xfId="0" applyFont="1" applyBorder="1" applyAlignment="1">
      <alignment horizontal="center" vertical="center"/>
    </xf>
    <xf numFmtId="0" fontId="7" fillId="5" borderId="9" xfId="0" applyFont="1" applyFill="1" applyBorder="1" applyAlignment="1">
      <alignment horizontal="center" vertical="center"/>
    </xf>
    <xf numFmtId="167" fontId="15" fillId="0" borderId="2" xfId="0" applyNumberFormat="1" applyFont="1" applyBorder="1" applyAlignment="1">
      <alignment textRotation="90"/>
    </xf>
    <xf numFmtId="164" fontId="15" fillId="0" borderId="5" xfId="5" applyFont="1" applyFill="1" applyBorder="1" applyAlignment="1">
      <alignment textRotation="90"/>
    </xf>
    <xf numFmtId="9" fontId="2" fillId="0" borderId="2" xfId="0" applyNumberFormat="1" applyFont="1" applyBorder="1" applyAlignment="1">
      <alignment horizontal="center" vertical="center"/>
    </xf>
    <xf numFmtId="9" fontId="2" fillId="5" borderId="2" xfId="0" applyNumberFormat="1" applyFont="1" applyFill="1" applyBorder="1" applyAlignment="1">
      <alignment horizontal="center" vertical="center"/>
    </xf>
    <xf numFmtId="9" fontId="23" fillId="0" borderId="10" xfId="4" applyFont="1" applyFill="1" applyBorder="1" applyAlignment="1">
      <alignment horizontal="center" vertical="center" wrapText="1"/>
    </xf>
    <xf numFmtId="0" fontId="49" fillId="0" borderId="2" xfId="0" applyFont="1" applyBorder="1" applyAlignment="1">
      <alignment horizontal="left" vertical="center" wrapText="1"/>
    </xf>
    <xf numFmtId="164" fontId="8" fillId="0" borderId="12" xfId="5" applyFont="1" applyFill="1" applyBorder="1" applyAlignment="1">
      <alignment textRotation="90"/>
    </xf>
    <xf numFmtId="164" fontId="8" fillId="0" borderId="2" xfId="5" applyFont="1" applyFill="1" applyBorder="1" applyAlignment="1">
      <alignment textRotation="90"/>
    </xf>
    <xf numFmtId="164" fontId="26" fillId="0" borderId="2" xfId="5" applyFont="1" applyFill="1" applyBorder="1" applyAlignment="1">
      <alignment textRotation="90"/>
    </xf>
    <xf numFmtId="164" fontId="27" fillId="0" borderId="2" xfId="5" applyFont="1" applyFill="1" applyBorder="1" applyAlignment="1">
      <alignment textRotation="90"/>
    </xf>
    <xf numFmtId="0" fontId="28" fillId="0" borderId="2" xfId="0" applyFont="1" applyBorder="1" applyAlignment="1">
      <alignment horizontal="center" textRotation="90"/>
    </xf>
    <xf numFmtId="0" fontId="28" fillId="0" borderId="2" xfId="0" applyFont="1" applyBorder="1" applyAlignment="1">
      <alignment horizontal="center" wrapText="1"/>
    </xf>
    <xf numFmtId="0" fontId="2" fillId="0" borderId="2" xfId="0" applyFont="1" applyBorder="1" applyAlignment="1">
      <alignment horizontal="center" vertical="center"/>
    </xf>
    <xf numFmtId="0" fontId="2" fillId="5" borderId="2" xfId="0" applyFont="1" applyFill="1" applyBorder="1" applyAlignment="1">
      <alignment horizontal="center" vertical="center"/>
    </xf>
    <xf numFmtId="0" fontId="23" fillId="0" borderId="10" xfId="0" applyFont="1" applyBorder="1" applyAlignment="1">
      <alignment horizontal="center" vertical="center" wrapText="1"/>
    </xf>
    <xf numFmtId="0" fontId="28" fillId="0" borderId="2" xfId="0" applyFont="1" applyBorder="1"/>
    <xf numFmtId="164" fontId="8" fillId="0" borderId="12" xfId="5" applyFont="1" applyBorder="1" applyAlignment="1">
      <alignment textRotation="90"/>
    </xf>
    <xf numFmtId="164" fontId="8" fillId="0" borderId="2" xfId="5" applyFont="1" applyBorder="1" applyAlignment="1">
      <alignment textRotation="90"/>
    </xf>
    <xf numFmtId="164" fontId="26" fillId="0" borderId="2" xfId="5" applyFont="1" applyBorder="1" applyAlignment="1">
      <alignment textRotation="90"/>
    </xf>
    <xf numFmtId="164" fontId="27" fillId="0" borderId="2" xfId="5" applyFont="1" applyBorder="1" applyAlignment="1">
      <alignment textRotation="90"/>
    </xf>
    <xf numFmtId="164" fontId="8" fillId="0" borderId="16" xfId="5" applyFont="1" applyBorder="1" applyAlignment="1">
      <alignment textRotation="90"/>
    </xf>
    <xf numFmtId="164" fontId="8" fillId="0" borderId="5" xfId="5" applyFont="1" applyBorder="1" applyAlignment="1">
      <alignment textRotation="90"/>
    </xf>
    <xf numFmtId="164" fontId="26" fillId="0" borderId="5" xfId="5" applyFont="1" applyBorder="1" applyAlignment="1">
      <alignment textRotation="90"/>
    </xf>
    <xf numFmtId="164" fontId="27" fillId="0" borderId="6" xfId="5" applyFont="1" applyBorder="1" applyAlignment="1">
      <alignment textRotation="90"/>
    </xf>
    <xf numFmtId="0" fontId="28" fillId="0" borderId="3" xfId="0" applyFont="1" applyBorder="1" applyAlignment="1">
      <alignment horizontal="center" textRotation="90"/>
    </xf>
    <xf numFmtId="0" fontId="28" fillId="0" borderId="3" xfId="0" applyFont="1" applyBorder="1" applyAlignment="1">
      <alignment wrapText="1"/>
    </xf>
    <xf numFmtId="0" fontId="18" fillId="0" borderId="1" xfId="0" applyFont="1" applyBorder="1" applyAlignment="1">
      <alignment horizontal="center" vertical="center" textRotation="90" wrapText="1"/>
    </xf>
    <xf numFmtId="3" fontId="18" fillId="0" borderId="7" xfId="0" applyNumberFormat="1" applyFont="1" applyBorder="1" applyAlignment="1">
      <alignment horizontal="center" vertical="center" textRotation="90" wrapText="1"/>
    </xf>
    <xf numFmtId="3" fontId="19" fillId="0" borderId="7" xfId="0" applyNumberFormat="1" applyFont="1" applyBorder="1" applyAlignment="1">
      <alignment horizontal="center" vertical="center" textRotation="90" wrapText="1"/>
    </xf>
    <xf numFmtId="3" fontId="13" fillId="0" borderId="7" xfId="0" applyNumberFormat="1" applyFont="1" applyBorder="1" applyAlignment="1">
      <alignment horizontal="center" vertical="center" textRotation="90" wrapText="1"/>
    </xf>
    <xf numFmtId="3" fontId="14" fillId="0" borderId="8" xfId="0" applyNumberFormat="1" applyFont="1" applyBorder="1" applyAlignment="1">
      <alignment horizontal="center" vertical="center" textRotation="90" wrapText="1"/>
    </xf>
    <xf numFmtId="0" fontId="0" fillId="0" borderId="9" xfId="0" applyBorder="1" applyAlignment="1">
      <alignment horizontal="center" vertical="center" textRotation="90" wrapText="1"/>
    </xf>
    <xf numFmtId="164" fontId="7" fillId="0" borderId="12" xfId="5" applyFont="1" applyFill="1" applyBorder="1" applyAlignment="1">
      <alignment textRotation="90"/>
    </xf>
    <xf numFmtId="164" fontId="7" fillId="0" borderId="2" xfId="5" applyFont="1" applyFill="1" applyBorder="1" applyAlignment="1">
      <alignment textRotation="90"/>
    </xf>
    <xf numFmtId="167" fontId="12" fillId="0" borderId="0" xfId="0" applyNumberFormat="1" applyFont="1" applyAlignment="1">
      <alignment textRotation="90"/>
    </xf>
    <xf numFmtId="164" fontId="22" fillId="0" borderId="2" xfId="5" applyFont="1" applyFill="1" applyBorder="1" applyAlignment="1">
      <alignment textRotation="90"/>
    </xf>
    <xf numFmtId="164" fontId="3" fillId="0" borderId="2" xfId="5" applyFont="1" applyFill="1" applyBorder="1" applyAlignment="1">
      <alignment textRotation="90"/>
    </xf>
    <xf numFmtId="164" fontId="20" fillId="0" borderId="2" xfId="5" applyFont="1" applyFill="1" applyBorder="1" applyAlignment="1">
      <alignment textRotation="90"/>
    </xf>
    <xf numFmtId="9" fontId="0" fillId="0" borderId="2" xfId="0" applyNumberFormat="1" applyBorder="1" applyAlignment="1">
      <alignment horizontal="center" vertical="center"/>
    </xf>
    <xf numFmtId="0" fontId="0" fillId="5" borderId="2" xfId="0" applyFill="1" applyBorder="1" applyAlignment="1">
      <alignment horizontal="center"/>
    </xf>
    <xf numFmtId="0" fontId="23" fillId="0" borderId="10" xfId="4" applyNumberFormat="1" applyFont="1" applyFill="1" applyBorder="1" applyAlignment="1">
      <alignment horizontal="center" vertical="center" wrapText="1"/>
    </xf>
    <xf numFmtId="164" fontId="20" fillId="0" borderId="2" xfId="5" applyFont="1" applyFill="1" applyBorder="1" applyAlignment="1">
      <alignment textRotation="90" wrapText="1"/>
    </xf>
    <xf numFmtId="9" fontId="23" fillId="0" borderId="10" xfId="0" applyNumberFormat="1" applyFont="1" applyBorder="1" applyAlignment="1">
      <alignment horizontal="center" vertical="center" wrapText="1"/>
    </xf>
    <xf numFmtId="3" fontId="29" fillId="0" borderId="2" xfId="0" applyNumberFormat="1" applyFont="1" applyBorder="1" applyAlignment="1">
      <alignment horizontal="center" vertical="center" wrapText="1"/>
    </xf>
    <xf numFmtId="3" fontId="29" fillId="5" borderId="2" xfId="0" applyNumberFormat="1" applyFont="1" applyFill="1" applyBorder="1" applyAlignment="1">
      <alignment horizontal="center" vertical="center" wrapText="1"/>
    </xf>
    <xf numFmtId="0" fontId="49" fillId="0" borderId="2" xfId="0" applyFont="1" applyBorder="1" applyAlignment="1">
      <alignment horizontal="left" wrapText="1"/>
    </xf>
    <xf numFmtId="164" fontId="30" fillId="0" borderId="12" xfId="5" applyFont="1" applyFill="1" applyBorder="1" applyAlignment="1">
      <alignment textRotation="90"/>
    </xf>
    <xf numFmtId="164" fontId="30" fillId="0" borderId="2" xfId="5" applyFont="1" applyFill="1" applyBorder="1" applyAlignment="1">
      <alignment textRotation="90"/>
    </xf>
    <xf numFmtId="164" fontId="31" fillId="0" borderId="2" xfId="5" applyFont="1" applyFill="1" applyBorder="1" applyAlignment="1">
      <alignment textRotation="90"/>
    </xf>
    <xf numFmtId="0" fontId="29" fillId="0" borderId="2" xfId="0" applyFont="1" applyBorder="1" applyAlignment="1">
      <alignment textRotation="90" wrapText="1"/>
    </xf>
    <xf numFmtId="9" fontId="29" fillId="0" borderId="2" xfId="0" applyNumberFormat="1" applyFont="1" applyBorder="1" applyAlignment="1">
      <alignment horizontal="center" vertical="center" wrapText="1"/>
    </xf>
    <xf numFmtId="9" fontId="29" fillId="5" borderId="2" xfId="0" applyNumberFormat="1" applyFont="1" applyFill="1" applyBorder="1" applyAlignment="1">
      <alignment horizontal="center" vertical="center" wrapText="1"/>
    </xf>
    <xf numFmtId="164" fontId="50" fillId="0" borderId="2" xfId="5" applyFont="1" applyFill="1" applyBorder="1" applyAlignment="1">
      <alignment textRotation="90"/>
    </xf>
    <xf numFmtId="0" fontId="0" fillId="18" borderId="0" xfId="0" applyFill="1"/>
    <xf numFmtId="9" fontId="7" fillId="0" borderId="9" xfId="0" applyNumberFormat="1" applyFont="1" applyBorder="1" applyAlignment="1">
      <alignment horizontal="center" vertical="center" textRotation="90" wrapText="1"/>
    </xf>
    <xf numFmtId="9" fontId="7" fillId="5" borderId="9" xfId="0" applyNumberFormat="1" applyFont="1" applyFill="1" applyBorder="1" applyAlignment="1">
      <alignment horizontal="center" vertical="center" textRotation="90" wrapText="1"/>
    </xf>
    <xf numFmtId="0" fontId="49" fillId="0" borderId="2" xfId="0" applyFont="1" applyBorder="1" applyAlignment="1">
      <alignment vertical="center" wrapText="1"/>
    </xf>
    <xf numFmtId="164" fontId="21" fillId="0" borderId="2" xfId="5" applyFont="1" applyFill="1" applyBorder="1" applyAlignment="1">
      <alignment textRotation="90"/>
    </xf>
    <xf numFmtId="3" fontId="7" fillId="0" borderId="3" xfId="0" applyNumberFormat="1" applyFont="1" applyBorder="1" applyAlignment="1">
      <alignment horizontal="center" vertical="center" wrapText="1"/>
    </xf>
    <xf numFmtId="3" fontId="7" fillId="0" borderId="3" xfId="0" applyNumberFormat="1" applyFont="1" applyBorder="1" applyAlignment="1">
      <alignment horizontal="center" vertical="center"/>
    </xf>
    <xf numFmtId="3" fontId="7" fillId="0" borderId="4" xfId="0" applyNumberFormat="1" applyFont="1" applyBorder="1" applyAlignment="1">
      <alignment horizontal="center" vertical="center"/>
    </xf>
    <xf numFmtId="3" fontId="7" fillId="5" borderId="4" xfId="0" applyNumberFormat="1" applyFont="1" applyFill="1" applyBorder="1" applyAlignment="1">
      <alignment horizontal="center" vertical="center"/>
    </xf>
    <xf numFmtId="0" fontId="22" fillId="0" borderId="2" xfId="0" applyFont="1" applyBorder="1" applyAlignment="1">
      <alignment horizontal="justify" vertical="center" wrapText="1"/>
    </xf>
    <xf numFmtId="0" fontId="7" fillId="0" borderId="2" xfId="0" applyFont="1" applyBorder="1" applyAlignment="1">
      <alignment horizontal="justify" vertical="center" wrapText="1"/>
    </xf>
    <xf numFmtId="3" fontId="7" fillId="0" borderId="2" xfId="0" applyNumberFormat="1" applyFont="1" applyBorder="1" applyAlignment="1">
      <alignment horizontal="center" vertical="center" wrapText="1"/>
    </xf>
    <xf numFmtId="0" fontId="7" fillId="0" borderId="10" xfId="0" applyFont="1" applyBorder="1" applyAlignment="1">
      <alignment horizontal="left"/>
    </xf>
    <xf numFmtId="164" fontId="7" fillId="0" borderId="2" xfId="5" applyFont="1" applyBorder="1" applyAlignment="1">
      <alignment textRotation="90"/>
    </xf>
    <xf numFmtId="164" fontId="21" fillId="0" borderId="2" xfId="5" applyFont="1" applyBorder="1" applyAlignment="1">
      <alignment textRotation="90"/>
    </xf>
    <xf numFmtId="0" fontId="0" fillId="0" borderId="2" xfId="0" applyBorder="1" applyAlignment="1">
      <alignment textRotation="90"/>
    </xf>
    <xf numFmtId="0" fontId="0" fillId="0" borderId="2" xfId="0" applyBorder="1"/>
    <xf numFmtId="0" fontId="7" fillId="0" borderId="2" xfId="0" applyFont="1" applyBorder="1" applyAlignment="1">
      <alignment horizontal="left"/>
    </xf>
    <xf numFmtId="3" fontId="7" fillId="5" borderId="2" xfId="0" applyNumberFormat="1" applyFont="1" applyFill="1" applyBorder="1" applyAlignment="1">
      <alignment horizontal="center" vertical="center" wrapText="1"/>
    </xf>
    <xf numFmtId="167" fontId="5" fillId="0" borderId="0" xfId="0" applyNumberFormat="1" applyFont="1" applyAlignment="1">
      <alignment textRotation="90"/>
    </xf>
    <xf numFmtId="164" fontId="5" fillId="0" borderId="2" xfId="5" applyFont="1" applyFill="1" applyBorder="1" applyAlignment="1">
      <alignment textRotation="90"/>
    </xf>
    <xf numFmtId="3" fontId="0" fillId="0" borderId="2" xfId="0" applyNumberFormat="1" applyBorder="1" applyAlignment="1">
      <alignment horizontal="center" vertical="center" wrapText="1"/>
    </xf>
    <xf numFmtId="3" fontId="0" fillId="5" borderId="2" xfId="0" applyNumberFormat="1" applyFill="1" applyBorder="1" applyAlignment="1">
      <alignment horizontal="center" vertical="center" wrapText="1"/>
    </xf>
    <xf numFmtId="164" fontId="7" fillId="0" borderId="12" xfId="5" applyFont="1" applyBorder="1" applyAlignment="1">
      <alignment textRotation="90"/>
    </xf>
    <xf numFmtId="164" fontId="5" fillId="0" borderId="2" xfId="5" applyFont="1" applyBorder="1" applyAlignment="1">
      <alignment textRotation="90"/>
    </xf>
    <xf numFmtId="0" fontId="0" fillId="0" borderId="2" xfId="0" applyBorder="1" applyAlignment="1">
      <alignment textRotation="90" wrapText="1"/>
    </xf>
    <xf numFmtId="0" fontId="0" fillId="0" borderId="2" xfId="0" applyBorder="1" applyAlignment="1">
      <alignment wrapText="1"/>
    </xf>
    <xf numFmtId="0" fontId="25" fillId="0" borderId="2" xfId="0" applyFont="1" applyBorder="1" applyAlignment="1">
      <alignment horizontal="justify" vertical="center" wrapText="1"/>
    </xf>
    <xf numFmtId="3" fontId="25" fillId="0" borderId="2" xfId="0" applyNumberFormat="1" applyFont="1" applyBorder="1" applyAlignment="1">
      <alignment horizontal="center" vertical="center" wrapText="1"/>
    </xf>
    <xf numFmtId="0" fontId="32" fillId="0" borderId="9" xfId="0" applyFont="1" applyBorder="1"/>
    <xf numFmtId="0" fontId="32" fillId="0" borderId="2" xfId="0" applyFont="1" applyBorder="1" applyAlignment="1">
      <alignment textRotation="90"/>
    </xf>
    <xf numFmtId="0" fontId="25" fillId="0" borderId="9" xfId="0" applyFont="1" applyBorder="1" applyAlignment="1">
      <alignment horizontal="justify" vertical="center" wrapText="1"/>
    </xf>
    <xf numFmtId="167" fontId="5" fillId="0" borderId="2" xfId="0" applyNumberFormat="1" applyFont="1" applyBorder="1" applyAlignment="1">
      <alignment textRotation="90"/>
    </xf>
    <xf numFmtId="0" fontId="25" fillId="0" borderId="2" xfId="0" applyFont="1" applyBorder="1" applyAlignment="1">
      <alignment horizontal="center" vertical="center" wrapText="1"/>
    </xf>
    <xf numFmtId="164" fontId="22" fillId="0" borderId="2" xfId="5" applyFont="1" applyBorder="1" applyAlignment="1">
      <alignment textRotation="90"/>
    </xf>
    <xf numFmtId="164" fontId="3" fillId="0" borderId="2" xfId="5" applyFont="1" applyBorder="1" applyAlignment="1">
      <alignment textRotation="90"/>
    </xf>
    <xf numFmtId="0" fontId="25" fillId="0" borderId="2" xfId="0" applyFont="1" applyBorder="1" applyAlignment="1">
      <alignment textRotation="90"/>
    </xf>
    <xf numFmtId="0" fontId="7" fillId="0" borderId="0" xfId="0" applyFont="1" applyAlignment="1">
      <alignment textRotation="90"/>
    </xf>
    <xf numFmtId="0" fontId="0" fillId="0" borderId="0" xfId="0" applyAlignment="1">
      <alignment textRotation="90"/>
    </xf>
    <xf numFmtId="0" fontId="4" fillId="8" borderId="0" xfId="0" applyFont="1" applyFill="1" applyAlignment="1"/>
    <xf numFmtId="0" fontId="6" fillId="8" borderId="0" xfId="0" applyFont="1" applyFill="1" applyAlignment="1"/>
    <xf numFmtId="0" fontId="7" fillId="0" borderId="2" xfId="0" applyFont="1" applyFill="1" applyBorder="1" applyAlignment="1">
      <alignment horizontal="center" vertical="center" wrapText="1"/>
    </xf>
    <xf numFmtId="0" fontId="7" fillId="0" borderId="2" xfId="0" applyFont="1" applyFill="1" applyBorder="1" applyAlignment="1">
      <alignment horizontal="center" vertical="center"/>
    </xf>
    <xf numFmtId="0" fontId="12" fillId="0" borderId="9" xfId="0" applyFont="1" applyFill="1" applyBorder="1" applyAlignment="1">
      <alignment horizontal="center" vertical="center" wrapText="1"/>
    </xf>
    <xf numFmtId="3" fontId="19" fillId="0" borderId="2" xfId="0" applyNumberFormat="1" applyFont="1" applyFill="1" applyBorder="1" applyAlignment="1" applyProtection="1">
      <alignment horizontal="center" vertical="center" wrapText="1"/>
    </xf>
    <xf numFmtId="9" fontId="7" fillId="0" borderId="2" xfId="0"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164" fontId="7" fillId="0" borderId="2" xfId="5" applyFont="1" applyFill="1" applyBorder="1" applyAlignment="1">
      <alignment horizontal="center" textRotation="90" wrapText="1"/>
    </xf>
    <xf numFmtId="164" fontId="3" fillId="0" borderId="10" xfId="5" applyFont="1" applyFill="1" applyBorder="1"/>
    <xf numFmtId="0" fontId="0" fillId="21" borderId="3" xfId="0" applyFill="1" applyBorder="1" applyAlignment="1">
      <alignment horizontal="center" vertical="center" wrapText="1"/>
    </xf>
    <xf numFmtId="0" fontId="7" fillId="9" borderId="3" xfId="0" applyFont="1" applyFill="1" applyBorder="1" applyAlignment="1">
      <alignment horizontal="center" vertical="center" wrapText="1"/>
    </xf>
    <xf numFmtId="0" fontId="7" fillId="9" borderId="9" xfId="0" applyFont="1" applyFill="1" applyBorder="1" applyAlignment="1">
      <alignment horizontal="center" vertical="center" wrapText="1"/>
    </xf>
    <xf numFmtId="0" fontId="51" fillId="0" borderId="2" xfId="0" applyFont="1" applyFill="1" applyBorder="1" applyAlignment="1">
      <alignment horizontal="center" vertical="center"/>
    </xf>
    <xf numFmtId="0" fontId="19" fillId="0" borderId="2" xfId="0" applyFont="1" applyFill="1" applyBorder="1" applyAlignment="1">
      <alignment horizontal="center" vertical="center"/>
    </xf>
    <xf numFmtId="9" fontId="51" fillId="0" borderId="2" xfId="0" applyNumberFormat="1" applyFont="1" applyFill="1" applyBorder="1" applyAlignment="1">
      <alignment horizontal="center" vertical="center"/>
    </xf>
    <xf numFmtId="0" fontId="7" fillId="0" borderId="9" xfId="0" applyFont="1" applyFill="1" applyBorder="1" applyAlignment="1">
      <alignment vertical="center" wrapText="1"/>
    </xf>
    <xf numFmtId="0" fontId="7" fillId="0" borderId="9" xfId="0" applyFont="1" applyFill="1" applyBorder="1" applyAlignment="1">
      <alignment vertical="center"/>
    </xf>
    <xf numFmtId="0" fontId="19" fillId="0" borderId="2" xfId="0" applyFont="1" applyFill="1" applyBorder="1" applyAlignment="1">
      <alignment horizontal="center" vertical="center" wrapText="1"/>
    </xf>
    <xf numFmtId="49" fontId="19" fillId="0" borderId="2" xfId="1" applyNumberFormat="1" applyFont="1" applyFill="1" applyBorder="1" applyAlignment="1">
      <alignment horizontal="left" vertical="center" wrapText="1"/>
    </xf>
    <xf numFmtId="0" fontId="7" fillId="0" borderId="2" xfId="0" applyFont="1" applyBorder="1" applyAlignment="1">
      <alignment vertical="center"/>
    </xf>
    <xf numFmtId="49" fontId="19" fillId="0" borderId="2" xfId="1" applyNumberFormat="1" applyFont="1" applyFill="1" applyBorder="1" applyAlignment="1">
      <alignment horizontal="center" vertical="center" wrapText="1"/>
    </xf>
    <xf numFmtId="0" fontId="7" fillId="0" borderId="9" xfId="0" applyFont="1" applyFill="1" applyBorder="1" applyAlignment="1">
      <alignment horizontal="left" vertical="center"/>
    </xf>
    <xf numFmtId="0" fontId="0" fillId="0" borderId="9" xfId="0" applyFill="1" applyBorder="1" applyAlignment="1">
      <alignment horizontal="center" vertical="center" wrapText="1"/>
    </xf>
    <xf numFmtId="9" fontId="19" fillId="0" borderId="2" xfId="0" applyNumberFormat="1" applyFont="1" applyFill="1" applyBorder="1" applyAlignment="1">
      <alignment horizontal="center" vertical="center" wrapText="1"/>
    </xf>
    <xf numFmtId="9" fontId="19" fillId="0" borderId="2" xfId="0" applyNumberFormat="1" applyFont="1" applyFill="1" applyBorder="1" applyAlignment="1">
      <alignment horizontal="center" vertical="center"/>
    </xf>
    <xf numFmtId="3" fontId="19" fillId="0" borderId="2" xfId="0" applyNumberFormat="1" applyFont="1" applyFill="1" applyBorder="1" applyAlignment="1">
      <alignment horizontal="center" vertical="center" wrapText="1"/>
    </xf>
    <xf numFmtId="41" fontId="19" fillId="0" borderId="2" xfId="2" applyFont="1" applyFill="1" applyBorder="1" applyAlignment="1">
      <alignment horizontal="center" vertical="center" wrapText="1"/>
    </xf>
    <xf numFmtId="1" fontId="19" fillId="0" borderId="2" xfId="0" applyNumberFormat="1" applyFont="1" applyFill="1" applyBorder="1" applyAlignment="1">
      <alignment horizontal="center" vertical="center" wrapText="1"/>
    </xf>
    <xf numFmtId="1" fontId="51" fillId="0" borderId="2" xfId="0" applyNumberFormat="1" applyFont="1" applyFill="1" applyBorder="1" applyAlignment="1">
      <alignment horizontal="center" vertical="center" wrapText="1"/>
    </xf>
    <xf numFmtId="1" fontId="7" fillId="0" borderId="2" xfId="0" applyNumberFormat="1" applyFont="1" applyFill="1" applyBorder="1" applyAlignment="1">
      <alignment horizontal="center" vertical="center" wrapText="1"/>
    </xf>
    <xf numFmtId="0" fontId="28" fillId="0" borderId="2" xfId="0" applyFont="1" applyFill="1" applyBorder="1" applyAlignment="1">
      <alignment horizontal="center"/>
    </xf>
    <xf numFmtId="0" fontId="52" fillId="0" borderId="2" xfId="0" applyFont="1" applyFill="1" applyBorder="1" applyAlignment="1">
      <alignment horizontal="center" vertical="center" wrapText="1"/>
    </xf>
    <xf numFmtId="0" fontId="52" fillId="0" borderId="2" xfId="0" applyFont="1" applyFill="1" applyBorder="1" applyAlignment="1">
      <alignment horizontal="center" vertical="center"/>
    </xf>
    <xf numFmtId="0" fontId="7" fillId="0" borderId="2" xfId="0" applyFont="1" applyFill="1" applyBorder="1" applyAlignment="1">
      <alignment horizontal="left" vertical="center"/>
    </xf>
    <xf numFmtId="164" fontId="0" fillId="21" borderId="3" xfId="0" applyNumberFormat="1" applyFill="1" applyBorder="1" applyAlignment="1">
      <alignment horizontal="center" vertical="center" wrapText="1"/>
    </xf>
    <xf numFmtId="0" fontId="19" fillId="0" borderId="9" xfId="0" applyFont="1" applyFill="1" applyBorder="1" applyAlignment="1">
      <alignment horizontal="center" vertical="center" wrapText="1"/>
    </xf>
    <xf numFmtId="9" fontId="19" fillId="0" borderId="9" xfId="0" applyNumberFormat="1" applyFont="1" applyFill="1" applyBorder="1" applyAlignment="1">
      <alignment horizontal="center" vertical="center" wrapText="1"/>
    </xf>
    <xf numFmtId="0" fontId="51" fillId="0" borderId="9" xfId="0" applyFont="1" applyFill="1" applyBorder="1" applyAlignment="1">
      <alignment horizontal="center" vertical="center"/>
    </xf>
    <xf numFmtId="0" fontId="18" fillId="0" borderId="7" xfId="0" applyNumberFormat="1" applyFont="1" applyFill="1" applyBorder="1" applyAlignment="1" applyProtection="1">
      <alignment horizontal="center" vertical="center" textRotation="90" wrapText="1"/>
    </xf>
    <xf numFmtId="3" fontId="19" fillId="0" borderId="7" xfId="0" applyNumberFormat="1" applyFont="1" applyFill="1" applyBorder="1" applyAlignment="1" applyProtection="1">
      <alignment horizontal="center" vertical="center" textRotation="90" wrapText="1"/>
    </xf>
    <xf numFmtId="0" fontId="51" fillId="0" borderId="2" xfId="0" applyFont="1" applyFill="1" applyBorder="1" applyAlignment="1">
      <alignment vertical="center"/>
    </xf>
    <xf numFmtId="0" fontId="19" fillId="0" borderId="2" xfId="0" applyFont="1" applyFill="1" applyBorder="1" applyAlignment="1">
      <alignment vertical="center"/>
    </xf>
    <xf numFmtId="0" fontId="53" fillId="0" borderId="2" xfId="0" applyFont="1" applyFill="1" applyBorder="1" applyAlignment="1">
      <alignment horizontal="center" vertical="center"/>
    </xf>
    <xf numFmtId="164" fontId="20" fillId="0" borderId="2" xfId="5" applyFont="1" applyFill="1" applyBorder="1" applyAlignment="1">
      <alignment wrapText="1"/>
    </xf>
    <xf numFmtId="9" fontId="19" fillId="0" borderId="9" xfId="0" applyNumberFormat="1" applyFont="1" applyFill="1" applyBorder="1" applyAlignment="1">
      <alignment horizontal="center" vertical="center"/>
    </xf>
    <xf numFmtId="9" fontId="51" fillId="0" borderId="9" xfId="0" applyNumberFormat="1" applyFont="1" applyFill="1" applyBorder="1" applyAlignment="1">
      <alignment horizontal="center" vertical="center"/>
    </xf>
    <xf numFmtId="0" fontId="7" fillId="0" borderId="2" xfId="0" applyFont="1" applyFill="1" applyBorder="1" applyAlignment="1">
      <alignment vertical="center"/>
    </xf>
    <xf numFmtId="0" fontId="7" fillId="0" borderId="2" xfId="0" applyFont="1" applyFill="1" applyBorder="1" applyAlignment="1">
      <alignment horizontal="center" wrapText="1"/>
    </xf>
    <xf numFmtId="0" fontId="7" fillId="0" borderId="2" xfId="0" applyFont="1" applyFill="1" applyBorder="1" applyAlignment="1">
      <alignment wrapText="1"/>
    </xf>
    <xf numFmtId="164" fontId="7" fillId="0" borderId="9" xfId="5" applyFont="1" applyFill="1" applyBorder="1" applyAlignment="1">
      <alignment horizontal="center" vertical="center" wrapText="1"/>
    </xf>
    <xf numFmtId="0" fontId="19" fillId="0" borderId="9" xfId="0" applyFont="1" applyFill="1" applyBorder="1" applyAlignment="1">
      <alignment horizontal="center" vertical="center"/>
    </xf>
    <xf numFmtId="0" fontId="7" fillId="0" borderId="2" xfId="0" applyFont="1" applyBorder="1" applyAlignment="1">
      <alignment vertical="center" wrapText="1"/>
    </xf>
    <xf numFmtId="3" fontId="7" fillId="0" borderId="4" xfId="0" applyNumberFormat="1" applyFont="1" applyFill="1" applyBorder="1" applyAlignment="1">
      <alignment horizontal="center" vertical="center"/>
    </xf>
    <xf numFmtId="0" fontId="19" fillId="5" borderId="2" xfId="0" applyFont="1" applyFill="1" applyBorder="1" applyAlignment="1">
      <alignment horizontal="center" vertical="center" wrapText="1"/>
    </xf>
    <xf numFmtId="0" fontId="19" fillId="5" borderId="2" xfId="0" applyFont="1" applyFill="1" applyBorder="1" applyAlignment="1">
      <alignment horizontal="center" vertical="center"/>
    </xf>
    <xf numFmtId="0" fontId="7" fillId="5" borderId="2" xfId="0" applyFont="1" applyFill="1" applyBorder="1" applyAlignment="1">
      <alignment horizontal="center" vertical="center"/>
    </xf>
    <xf numFmtId="3" fontId="7" fillId="0" borderId="2" xfId="0" applyNumberFormat="1" applyFont="1" applyFill="1" applyBorder="1" applyAlignment="1">
      <alignment horizontal="center" vertical="center"/>
    </xf>
    <xf numFmtId="9" fontId="7" fillId="0" borderId="2" xfId="0" applyNumberFormat="1" applyFont="1" applyFill="1" applyBorder="1" applyAlignment="1">
      <alignment horizontal="center" vertical="center"/>
    </xf>
    <xf numFmtId="9" fontId="7" fillId="0" borderId="2" xfId="2" applyNumberFormat="1" applyFont="1" applyFill="1" applyBorder="1" applyAlignment="1">
      <alignment horizontal="center" vertical="center"/>
    </xf>
    <xf numFmtId="0" fontId="7" fillId="0" borderId="2" xfId="0" applyNumberFormat="1" applyFont="1" applyFill="1" applyBorder="1" applyAlignment="1">
      <alignment horizontal="center" vertical="center" wrapText="1"/>
    </xf>
    <xf numFmtId="0" fontId="45" fillId="2" borderId="0" xfId="7" applyFill="1"/>
    <xf numFmtId="0" fontId="45" fillId="0" borderId="0" xfId="7"/>
    <xf numFmtId="0" fontId="5" fillId="22" borderId="0" xfId="7" applyFont="1" applyFill="1" applyAlignment="1">
      <alignment horizontal="center"/>
    </xf>
    <xf numFmtId="0" fontId="45" fillId="22" borderId="0" xfId="7" applyFill="1"/>
    <xf numFmtId="0" fontId="45" fillId="29" borderId="0" xfId="7" applyFill="1"/>
    <xf numFmtId="0" fontId="4" fillId="22" borderId="0" xfId="7" applyFont="1" applyFill="1"/>
    <xf numFmtId="0" fontId="4" fillId="22" borderId="0" xfId="7" applyFont="1" applyFill="1" applyAlignment="1">
      <alignment vertical="center"/>
    </xf>
    <xf numFmtId="0" fontId="5" fillId="22" borderId="0" xfId="7" applyFont="1" applyFill="1"/>
    <xf numFmtId="0" fontId="6" fillId="29" borderId="0" xfId="7" applyFont="1" applyFill="1" applyAlignment="1"/>
    <xf numFmtId="0" fontId="7" fillId="22" borderId="0" xfId="7" applyFont="1" applyFill="1"/>
    <xf numFmtId="0" fontId="7" fillId="22" borderId="0" xfId="7" applyFont="1" applyFill="1" applyAlignment="1">
      <alignment vertical="center"/>
    </xf>
    <xf numFmtId="3" fontId="9" fillId="24" borderId="5" xfId="7" applyNumberFormat="1" applyFont="1" applyFill="1" applyBorder="1" applyAlignment="1" applyProtection="1">
      <alignment horizontal="center" vertical="center" textRotation="90" wrapText="1"/>
    </xf>
    <xf numFmtId="3" fontId="9" fillId="25" borderId="6" xfId="7" applyNumberFormat="1" applyFont="1" applyFill="1" applyBorder="1" applyAlignment="1" applyProtection="1">
      <alignment horizontal="center" vertical="center" textRotation="90"/>
    </xf>
    <xf numFmtId="3" fontId="9" fillId="16" borderId="2" xfId="7" applyNumberFormat="1" applyFont="1" applyFill="1" applyBorder="1" applyAlignment="1" applyProtection="1">
      <alignment horizontal="center" vertical="center" textRotation="90" wrapText="1"/>
    </xf>
    <xf numFmtId="3" fontId="9" fillId="17" borderId="2" xfId="7" applyNumberFormat="1" applyFont="1" applyFill="1" applyBorder="1" applyAlignment="1" applyProtection="1">
      <alignment horizontal="center" vertical="center" textRotation="90" wrapText="1"/>
    </xf>
    <xf numFmtId="3" fontId="13" fillId="13" borderId="2" xfId="7" applyNumberFormat="1" applyFont="1" applyFill="1" applyBorder="1" applyAlignment="1" applyProtection="1">
      <alignment horizontal="center" vertical="center" textRotation="90" wrapText="1"/>
    </xf>
    <xf numFmtId="3" fontId="13" fillId="4" borderId="2" xfId="7" applyNumberFormat="1" applyFont="1" applyFill="1" applyBorder="1" applyAlignment="1" applyProtection="1">
      <alignment horizontal="center" vertical="center" textRotation="90" wrapText="1"/>
    </xf>
    <xf numFmtId="3" fontId="13" fillId="5" borderId="2" xfId="7" applyNumberFormat="1" applyFont="1" applyFill="1" applyBorder="1" applyAlignment="1" applyProtection="1">
      <alignment horizontal="center" vertical="center" textRotation="90" wrapText="1"/>
    </xf>
    <xf numFmtId="3" fontId="13" fillId="24" borderId="2" xfId="7" applyNumberFormat="1" applyFont="1" applyFill="1" applyBorder="1" applyAlignment="1" applyProtection="1">
      <alignment horizontal="center" vertical="center" textRotation="90" wrapText="1"/>
    </xf>
    <xf numFmtId="3" fontId="14" fillId="25" borderId="2" xfId="7" applyNumberFormat="1" applyFont="1" applyFill="1" applyBorder="1" applyAlignment="1" applyProtection="1">
      <alignment horizontal="center" vertical="center" textRotation="90" wrapText="1"/>
    </xf>
    <xf numFmtId="0" fontId="45" fillId="0" borderId="2" xfId="7" applyFont="1" applyFill="1" applyBorder="1" applyAlignment="1">
      <alignment vertical="center" wrapText="1"/>
    </xf>
    <xf numFmtId="0" fontId="15" fillId="0" borderId="2" xfId="7" applyFont="1" applyFill="1" applyBorder="1" applyAlignment="1">
      <alignment horizontal="center" vertical="center" wrapText="1"/>
    </xf>
    <xf numFmtId="0" fontId="45" fillId="0" borderId="2" xfId="7" applyNumberFormat="1" applyFont="1" applyFill="1" applyBorder="1" applyAlignment="1">
      <alignment horizontal="center" vertical="center"/>
    </xf>
    <xf numFmtId="1" fontId="45" fillId="0" borderId="2" xfId="7" applyNumberFormat="1" applyFont="1" applyFill="1" applyBorder="1" applyAlignment="1">
      <alignment horizontal="center" vertical="center"/>
    </xf>
    <xf numFmtId="0" fontId="45" fillId="0" borderId="2" xfId="7" applyFont="1" applyFill="1" applyBorder="1" applyAlignment="1">
      <alignment horizontal="center" vertical="center" wrapText="1"/>
    </xf>
    <xf numFmtId="49" fontId="15" fillId="0" borderId="9" xfId="7" applyNumberFormat="1" applyFont="1" applyFill="1" applyBorder="1" applyAlignment="1">
      <alignment horizontal="justify" vertical="center" wrapText="1"/>
    </xf>
    <xf numFmtId="3" fontId="18" fillId="0" borderId="2" xfId="7" applyNumberFormat="1" applyFont="1" applyFill="1" applyBorder="1" applyAlignment="1" applyProtection="1">
      <alignment horizontal="center" vertical="center" textRotation="90" wrapText="1"/>
    </xf>
    <xf numFmtId="3" fontId="19" fillId="0" borderId="2" xfId="7" applyNumberFormat="1" applyFont="1" applyFill="1" applyBorder="1" applyAlignment="1" applyProtection="1">
      <alignment horizontal="center" vertical="center" wrapText="1"/>
    </xf>
    <xf numFmtId="3" fontId="13" fillId="0" borderId="2" xfId="7" applyNumberFormat="1" applyFont="1" applyFill="1" applyBorder="1" applyAlignment="1" applyProtection="1">
      <alignment horizontal="center" vertical="center" textRotation="90" wrapText="1"/>
    </xf>
    <xf numFmtId="3" fontId="14" fillId="0" borderId="10" xfId="7" applyNumberFormat="1" applyFont="1" applyFill="1" applyBorder="1" applyAlignment="1" applyProtection="1">
      <alignment horizontal="center" vertical="center" textRotation="90" wrapText="1"/>
    </xf>
    <xf numFmtId="0" fontId="20" fillId="0" borderId="2" xfId="7" applyFont="1" applyFill="1" applyBorder="1" applyAlignment="1">
      <alignment wrapText="1"/>
    </xf>
    <xf numFmtId="0" fontId="45" fillId="0" borderId="9" xfId="7" applyFont="1" applyFill="1" applyBorder="1" applyAlignment="1">
      <alignment horizontal="center" vertical="center" wrapText="1"/>
    </xf>
    <xf numFmtId="0" fontId="45" fillId="0" borderId="0" xfId="7" applyFill="1"/>
    <xf numFmtId="0" fontId="15" fillId="0" borderId="2" xfId="7" applyFont="1" applyFill="1" applyBorder="1" applyAlignment="1">
      <alignment horizontal="center" vertical="center"/>
    </xf>
    <xf numFmtId="0" fontId="15" fillId="0" borderId="0" xfId="7" applyFont="1" applyFill="1" applyAlignment="1">
      <alignment horizontal="justify" vertical="center" wrapText="1" readingOrder="1"/>
    </xf>
    <xf numFmtId="9" fontId="45" fillId="0" borderId="2" xfId="7" applyNumberFormat="1" applyFont="1" applyFill="1" applyBorder="1" applyAlignment="1">
      <alignment vertical="center" wrapText="1"/>
    </xf>
    <xf numFmtId="0" fontId="24" fillId="0" borderId="2" xfId="7" applyFont="1" applyFill="1" applyBorder="1" applyAlignment="1">
      <alignment horizontal="justify" wrapText="1"/>
    </xf>
    <xf numFmtId="1" fontId="45" fillId="0" borderId="3" xfId="7" applyNumberFormat="1" applyFont="1" applyFill="1" applyBorder="1" applyAlignment="1">
      <alignment horizontal="center" vertical="center"/>
    </xf>
    <xf numFmtId="0" fontId="15" fillId="0" borderId="2" xfId="7" applyFont="1" applyFill="1" applyBorder="1" applyAlignment="1">
      <alignment horizontal="left" vertical="center" wrapText="1"/>
    </xf>
    <xf numFmtId="0" fontId="15" fillId="0" borderId="0" xfId="7" applyFont="1" applyFill="1" applyAlignment="1">
      <alignment horizontal="justify" wrapText="1"/>
    </xf>
    <xf numFmtId="0" fontId="16" fillId="0" borderId="0" xfId="7" applyFont="1" applyFill="1" applyAlignment="1">
      <alignment horizontal="justify" vertical="center" wrapText="1" readingOrder="1"/>
    </xf>
    <xf numFmtId="0" fontId="15" fillId="0" borderId="2" xfId="7" applyFont="1" applyFill="1" applyBorder="1" applyAlignment="1">
      <alignment horizontal="justify" vertical="center" wrapText="1"/>
    </xf>
    <xf numFmtId="0" fontId="15" fillId="0" borderId="12" xfId="7" applyFont="1" applyFill="1" applyBorder="1" applyAlignment="1">
      <alignment horizontal="center" vertical="center" wrapText="1"/>
    </xf>
    <xf numFmtId="0" fontId="16" fillId="0" borderId="0" xfId="7" applyFont="1" applyFill="1" applyAlignment="1">
      <alignment horizontal="justify" vertical="center" readingOrder="1"/>
    </xf>
    <xf numFmtId="164" fontId="7" fillId="0" borderId="10" xfId="5" applyFont="1" applyFill="1" applyBorder="1"/>
    <xf numFmtId="164" fontId="7" fillId="0" borderId="12" xfId="5" applyFont="1" applyFill="1" applyBorder="1"/>
    <xf numFmtId="0" fontId="25" fillId="0" borderId="2" xfId="7" applyFont="1" applyFill="1" applyBorder="1" applyAlignment="1">
      <alignment horizontal="justify" vertical="center" wrapText="1"/>
    </xf>
    <xf numFmtId="0" fontId="25" fillId="0" borderId="2" xfId="7" applyFont="1" applyFill="1" applyBorder="1" applyAlignment="1">
      <alignment horizontal="center" vertical="center" wrapText="1"/>
    </xf>
    <xf numFmtId="0" fontId="25" fillId="0" borderId="2" xfId="7" applyFont="1" applyFill="1" applyBorder="1"/>
    <xf numFmtId="164" fontId="22" fillId="0" borderId="9" xfId="5" applyFont="1" applyFill="1" applyBorder="1"/>
    <xf numFmtId="0" fontId="45" fillId="0" borderId="0" xfId="7" applyFill="1" applyAlignment="1">
      <alignment vertical="center"/>
    </xf>
    <xf numFmtId="0" fontId="7" fillId="0" borderId="0" xfId="7" applyFont="1" applyFill="1"/>
    <xf numFmtId="0" fontId="45" fillId="0" borderId="0" xfId="7" applyAlignment="1">
      <alignment vertical="center"/>
    </xf>
    <xf numFmtId="0" fontId="7" fillId="0" borderId="0" xfId="7" applyFont="1"/>
    <xf numFmtId="0" fontId="45" fillId="5" borderId="0" xfId="7" applyFill="1"/>
    <xf numFmtId="0" fontId="0" fillId="2" borderId="0" xfId="0" applyFill="1" applyAlignment="1">
      <alignment horizontal="center" vertical="center"/>
    </xf>
    <xf numFmtId="0" fontId="5" fillId="3" borderId="0" xfId="0" applyFont="1" applyFill="1" applyAlignment="1">
      <alignment horizontal="center" vertical="center"/>
    </xf>
    <xf numFmtId="0" fontId="0" fillId="3" borderId="0" xfId="0" applyFill="1" applyAlignment="1">
      <alignment horizontal="center" vertical="center"/>
    </xf>
    <xf numFmtId="0" fontId="4" fillId="3" borderId="0" xfId="0" applyFont="1" applyFill="1" applyAlignment="1">
      <alignment horizontal="center" vertical="center"/>
    </xf>
    <xf numFmtId="0" fontId="4" fillId="8" borderId="0" xfId="0" applyFont="1" applyFill="1" applyAlignment="1">
      <alignment horizontal="left" vertical="center"/>
    </xf>
    <xf numFmtId="0" fontId="4" fillId="8" borderId="0" xfId="0" applyFont="1" applyFill="1" applyAlignment="1">
      <alignment horizontal="center" vertical="center"/>
    </xf>
    <xf numFmtId="0" fontId="6" fillId="8" borderId="0" xfId="0" applyFont="1" applyFill="1" applyAlignment="1">
      <alignment horizontal="center" vertical="center"/>
    </xf>
    <xf numFmtId="0" fontId="7" fillId="3" borderId="0" xfId="0" applyFont="1" applyFill="1" applyAlignment="1">
      <alignment horizontal="center" vertical="center"/>
    </xf>
    <xf numFmtId="9" fontId="49" fillId="0" borderId="2" xfId="0" applyNumberFormat="1" applyFont="1" applyFill="1" applyBorder="1" applyAlignment="1">
      <alignment horizontal="center" vertical="center"/>
    </xf>
    <xf numFmtId="9" fontId="0" fillId="0" borderId="2" xfId="4" applyFont="1" applyBorder="1" applyAlignment="1">
      <alignment horizontal="center" vertical="center"/>
    </xf>
    <xf numFmtId="1" fontId="0" fillId="0" borderId="2" xfId="0" applyNumberFormat="1" applyFont="1" applyBorder="1" applyAlignment="1">
      <alignment horizontal="center" vertical="center"/>
    </xf>
    <xf numFmtId="3" fontId="23" fillId="19" borderId="7" xfId="0" applyNumberFormat="1" applyFont="1" applyFill="1" applyBorder="1" applyAlignment="1" applyProtection="1">
      <alignment horizontal="center" vertical="center" textRotation="90" wrapText="1"/>
    </xf>
    <xf numFmtId="3" fontId="23" fillId="0" borderId="2" xfId="0" applyNumberFormat="1" applyFont="1" applyFill="1" applyBorder="1" applyAlignment="1" applyProtection="1">
      <alignment horizontal="center" vertical="center" textRotation="90" wrapText="1"/>
    </xf>
    <xf numFmtId="0" fontId="49" fillId="0" borderId="2" xfId="0" applyFont="1" applyFill="1" applyBorder="1" applyAlignment="1">
      <alignment horizontal="center" vertical="center"/>
    </xf>
    <xf numFmtId="9" fontId="0" fillId="0" borderId="2" xfId="0" applyNumberFormat="1" applyFont="1" applyBorder="1" applyAlignment="1">
      <alignment horizontal="center" vertical="center" wrapText="1"/>
    </xf>
    <xf numFmtId="164" fontId="7" fillId="0" borderId="2" xfId="5" applyFont="1" applyFill="1" applyBorder="1" applyAlignment="1">
      <alignment horizontal="center" vertical="center"/>
    </xf>
    <xf numFmtId="164" fontId="22" fillId="0" borderId="2" xfId="5" applyFont="1" applyBorder="1" applyAlignment="1">
      <alignment horizontal="center" vertical="center"/>
    </xf>
    <xf numFmtId="3" fontId="23" fillId="0" borderId="2" xfId="0" applyNumberFormat="1" applyFont="1" applyFill="1" applyBorder="1" applyAlignment="1" applyProtection="1">
      <alignment horizontal="center" vertical="center" wrapText="1"/>
    </xf>
    <xf numFmtId="164" fontId="3" fillId="0" borderId="10" xfId="5" applyFont="1" applyBorder="1" applyAlignment="1">
      <alignment horizontal="center" vertical="center"/>
    </xf>
    <xf numFmtId="1" fontId="0" fillId="0" borderId="3" xfId="0" applyNumberFormat="1" applyFont="1" applyBorder="1" applyAlignment="1">
      <alignment horizontal="center" vertical="center"/>
    </xf>
    <xf numFmtId="3" fontId="13" fillId="0" borderId="2" xfId="0" applyNumberFormat="1" applyFont="1" applyFill="1" applyBorder="1" applyAlignment="1" applyProtection="1">
      <alignment horizontal="center" vertical="center" wrapText="1"/>
    </xf>
    <xf numFmtId="0" fontId="44" fillId="19" borderId="2" xfId="0" applyFont="1" applyFill="1" applyBorder="1" applyAlignment="1">
      <alignment horizontal="center" vertical="center" wrapText="1"/>
    </xf>
    <xf numFmtId="0" fontId="44" fillId="0" borderId="2" xfId="0" applyFont="1" applyFill="1" applyBorder="1" applyAlignment="1">
      <alignment horizontal="center" vertical="center" wrapText="1"/>
    </xf>
    <xf numFmtId="0" fontId="44" fillId="0" borderId="2" xfId="0" applyFont="1" applyFill="1" applyBorder="1" applyAlignment="1">
      <alignment horizontal="center" vertical="center"/>
    </xf>
    <xf numFmtId="0" fontId="56" fillId="0" borderId="2" xfId="0" applyFont="1" applyFill="1" applyBorder="1" applyAlignment="1">
      <alignment horizontal="center" vertical="center"/>
    </xf>
    <xf numFmtId="0" fontId="4" fillId="3" borderId="7" xfId="0" applyFont="1" applyFill="1" applyBorder="1" applyAlignment="1">
      <alignment horizontal="left" vertical="center"/>
    </xf>
    <xf numFmtId="0" fontId="4" fillId="3" borderId="1" xfId="0" applyFont="1" applyFill="1" applyBorder="1" applyAlignment="1">
      <alignment horizontal="left" vertical="center"/>
    </xf>
    <xf numFmtId="0" fontId="4" fillId="3" borderId="8" xfId="0" applyFont="1" applyFill="1" applyBorder="1" applyAlignment="1">
      <alignment horizontal="left" vertical="center"/>
    </xf>
    <xf numFmtId="0" fontId="47" fillId="0" borderId="2" xfId="0" applyFont="1" applyFill="1" applyBorder="1" applyAlignment="1">
      <alignment horizontal="center" vertical="center"/>
    </xf>
    <xf numFmtId="0" fontId="8" fillId="19" borderId="9" xfId="0" applyFont="1" applyFill="1" applyBorder="1" applyAlignment="1">
      <alignment horizontal="center" vertical="center" wrapText="1"/>
    </xf>
    <xf numFmtId="0" fontId="8" fillId="19" borderId="9" xfId="0" applyFont="1" applyFill="1" applyBorder="1" applyAlignment="1">
      <alignment horizontal="center" vertical="center"/>
    </xf>
    <xf numFmtId="3" fontId="13" fillId="19" borderId="7" xfId="0" applyNumberFormat="1" applyFont="1" applyFill="1" applyBorder="1" applyAlignment="1" applyProtection="1">
      <alignment horizontal="center" vertical="center" textRotation="90" wrapText="1"/>
    </xf>
    <xf numFmtId="3" fontId="13" fillId="19" borderId="2" xfId="0" applyNumberFormat="1" applyFont="1" applyFill="1" applyBorder="1" applyAlignment="1" applyProtection="1">
      <alignment horizontal="center" vertical="center" textRotation="90" wrapText="1"/>
    </xf>
    <xf numFmtId="3" fontId="14" fillId="19" borderId="2" xfId="0" applyNumberFormat="1" applyFont="1" applyFill="1" applyBorder="1" applyAlignment="1" applyProtection="1">
      <alignment horizontal="center" vertical="center" textRotation="90" wrapText="1"/>
    </xf>
    <xf numFmtId="0" fontId="0" fillId="19" borderId="9" xfId="0" applyFill="1" applyBorder="1" applyAlignment="1">
      <alignment horizontal="center" vertical="center" wrapText="1"/>
    </xf>
    <xf numFmtId="0" fontId="2" fillId="19" borderId="9" xfId="0" applyFont="1" applyFill="1" applyBorder="1" applyAlignment="1">
      <alignment horizontal="center" vertical="center" textRotation="90" wrapText="1"/>
    </xf>
    <xf numFmtId="0" fontId="8" fillId="19" borderId="9" xfId="0" applyFont="1" applyFill="1" applyBorder="1" applyAlignment="1">
      <alignment horizontal="center" vertical="center" textRotation="90" wrapText="1"/>
    </xf>
    <xf numFmtId="0" fontId="57" fillId="0" borderId="2" xfId="0" applyFont="1" applyFill="1" applyBorder="1" applyAlignment="1">
      <alignment horizontal="center" vertical="center"/>
    </xf>
    <xf numFmtId="0" fontId="7" fillId="19" borderId="9" xfId="0" applyFont="1" applyFill="1" applyBorder="1" applyAlignment="1">
      <alignment horizontal="center" vertical="center" wrapText="1"/>
    </xf>
    <xf numFmtId="0" fontId="49" fillId="19" borderId="2" xfId="0" applyFont="1" applyFill="1" applyBorder="1" applyAlignment="1">
      <alignment horizontal="center" vertical="center"/>
    </xf>
    <xf numFmtId="0" fontId="0" fillId="0" borderId="2" xfId="0" applyFill="1" applyBorder="1" applyAlignment="1">
      <alignment horizontal="center" vertical="center" wrapText="1"/>
    </xf>
    <xf numFmtId="0" fontId="44" fillId="19" borderId="9" xfId="0" applyFont="1" applyFill="1" applyBorder="1" applyAlignment="1">
      <alignment horizontal="center" vertical="center" wrapText="1"/>
    </xf>
    <xf numFmtId="0" fontId="44" fillId="0" borderId="9" xfId="0" applyFont="1" applyFill="1" applyBorder="1" applyAlignment="1">
      <alignment horizontal="center" vertical="center" wrapText="1"/>
    </xf>
    <xf numFmtId="0" fontId="44" fillId="0" borderId="9" xfId="0" applyFont="1" applyFill="1" applyBorder="1" applyAlignment="1">
      <alignment horizontal="center" vertical="center"/>
    </xf>
    <xf numFmtId="0" fontId="56" fillId="0" borderId="9" xfId="0" applyFont="1" applyFill="1" applyBorder="1" applyAlignment="1">
      <alignment horizontal="center" vertical="center"/>
    </xf>
    <xf numFmtId="0" fontId="0" fillId="0" borderId="9" xfId="0" applyFont="1" applyFill="1" applyBorder="1" applyAlignment="1">
      <alignment horizontal="center" vertical="center" textRotation="90" wrapText="1"/>
    </xf>
    <xf numFmtId="0" fontId="15" fillId="0" borderId="0" xfId="0" applyFont="1" applyFill="1" applyAlignment="1">
      <alignment horizontal="center" vertical="center" wrapText="1"/>
    </xf>
    <xf numFmtId="164" fontId="7" fillId="0" borderId="5" xfId="5" applyFont="1" applyFill="1" applyBorder="1" applyAlignment="1">
      <alignment horizontal="center" vertical="center"/>
    </xf>
    <xf numFmtId="164" fontId="22" fillId="0" borderId="5" xfId="5" applyFont="1" applyFill="1" applyBorder="1" applyAlignment="1">
      <alignment horizontal="center" vertical="center"/>
    </xf>
    <xf numFmtId="164" fontId="22" fillId="0" borderId="2" xfId="5" applyFont="1" applyFill="1" applyBorder="1" applyAlignment="1">
      <alignment horizontal="center" vertical="center"/>
    </xf>
    <xf numFmtId="164" fontId="3" fillId="0" borderId="2" xfId="5" applyFont="1" applyFill="1" applyBorder="1" applyAlignment="1">
      <alignment horizontal="center" vertical="center"/>
    </xf>
    <xf numFmtId="0" fontId="25" fillId="0" borderId="3" xfId="0" applyFont="1" applyBorder="1" applyAlignment="1">
      <alignment horizontal="center" vertical="center" wrapText="1"/>
    </xf>
    <xf numFmtId="0" fontId="2" fillId="0" borderId="2" xfId="0" applyFont="1" applyFill="1" applyBorder="1" applyAlignment="1">
      <alignment horizontal="center" vertical="center"/>
    </xf>
    <xf numFmtId="0" fontId="2" fillId="0" borderId="2" xfId="0" applyFont="1" applyFill="1" applyBorder="1" applyAlignment="1">
      <alignment horizontal="center" vertical="center" wrapText="1"/>
    </xf>
    <xf numFmtId="164" fontId="8" fillId="0" borderId="2" xfId="5" applyFont="1" applyFill="1" applyBorder="1" applyAlignment="1">
      <alignment horizontal="center" vertical="center"/>
    </xf>
    <xf numFmtId="164" fontId="26" fillId="0" borderId="2" xfId="5" applyFont="1" applyFill="1" applyBorder="1" applyAlignment="1">
      <alignment horizontal="center" vertical="center"/>
    </xf>
    <xf numFmtId="164" fontId="27" fillId="0" borderId="2" xfId="5" applyFont="1" applyFill="1" applyBorder="1" applyAlignment="1">
      <alignment horizontal="center" vertical="center"/>
    </xf>
    <xf numFmtId="0" fontId="28" fillId="0" borderId="2" xfId="0" applyFont="1" applyFill="1" applyBorder="1" applyAlignment="1">
      <alignment horizontal="center" vertical="center" wrapText="1"/>
    </xf>
    <xf numFmtId="0" fontId="28" fillId="0" borderId="2" xfId="0" applyFont="1" applyFill="1" applyBorder="1" applyAlignment="1">
      <alignment horizontal="center" vertical="center"/>
    </xf>
    <xf numFmtId="0" fontId="0" fillId="0" borderId="3" xfId="0" applyFont="1" applyBorder="1" applyAlignment="1">
      <alignment horizontal="center" vertical="center"/>
    </xf>
    <xf numFmtId="0" fontId="0" fillId="0" borderId="3" xfId="0" applyFont="1" applyBorder="1" applyAlignment="1">
      <alignment horizontal="center" vertical="center" wrapText="1"/>
    </xf>
    <xf numFmtId="0" fontId="0" fillId="0" borderId="2" xfId="0" applyFont="1" applyFill="1" applyBorder="1" applyAlignment="1">
      <alignment horizontal="center" vertical="center"/>
    </xf>
    <xf numFmtId="164" fontId="20" fillId="0" borderId="2" xfId="5" applyFont="1" applyFill="1" applyBorder="1" applyAlignment="1">
      <alignment horizontal="center" vertical="center"/>
    </xf>
    <xf numFmtId="0" fontId="0" fillId="0" borderId="2" xfId="0" applyFont="1" applyBorder="1" applyAlignment="1">
      <alignment horizontal="center" vertical="center"/>
    </xf>
    <xf numFmtId="0" fontId="0" fillId="0" borderId="2" xfId="0" applyFont="1" applyBorder="1" applyAlignment="1">
      <alignment horizontal="center" vertical="center" wrapText="1"/>
    </xf>
    <xf numFmtId="164" fontId="7" fillId="0" borderId="2" xfId="5" applyFont="1" applyBorder="1" applyAlignment="1">
      <alignment horizontal="center" vertical="center"/>
    </xf>
    <xf numFmtId="164" fontId="3" fillId="0" borderId="2" xfId="5" applyFont="1" applyBorder="1" applyAlignment="1">
      <alignment horizontal="center" vertical="center"/>
    </xf>
    <xf numFmtId="164" fontId="20" fillId="0" borderId="2" xfId="5" applyFont="1" applyBorder="1" applyAlignment="1">
      <alignment horizontal="center" vertical="center"/>
    </xf>
    <xf numFmtId="164" fontId="30" fillId="0" borderId="2" xfId="5" applyFont="1" applyFill="1" applyBorder="1" applyAlignment="1">
      <alignment horizontal="center" vertical="center"/>
    </xf>
    <xf numFmtId="164" fontId="31" fillId="0" borderId="2" xfId="5" applyFont="1" applyFill="1" applyBorder="1" applyAlignment="1">
      <alignment horizontal="center" vertical="center"/>
    </xf>
    <xf numFmtId="0" fontId="32" fillId="0" borderId="2" xfId="0" applyFont="1" applyFill="1" applyBorder="1" applyAlignment="1">
      <alignment horizontal="center" vertical="center"/>
    </xf>
    <xf numFmtId="164" fontId="21" fillId="0" borderId="2" xfId="5" applyFont="1" applyBorder="1" applyAlignment="1">
      <alignment horizontal="center" vertical="center"/>
    </xf>
    <xf numFmtId="0" fontId="32" fillId="0" borderId="2" xfId="0" applyFont="1" applyBorder="1" applyAlignment="1">
      <alignment horizontal="center" vertical="center"/>
    </xf>
    <xf numFmtId="0" fontId="25" fillId="0" borderId="9" xfId="0" applyFont="1" applyFill="1" applyBorder="1" applyAlignment="1">
      <alignment horizontal="center" vertical="center" wrapText="1"/>
    </xf>
    <xf numFmtId="164" fontId="20" fillId="0" borderId="2" xfId="5" applyFont="1" applyFill="1" applyBorder="1" applyAlignment="1">
      <alignment horizontal="center" vertical="center" wrapText="1"/>
    </xf>
    <xf numFmtId="0" fontId="20" fillId="0" borderId="2" xfId="0" applyFont="1" applyFill="1" applyBorder="1" applyAlignment="1">
      <alignment horizontal="center" vertical="center"/>
    </xf>
    <xf numFmtId="164" fontId="22" fillId="19" borderId="2" xfId="5" applyFont="1" applyFill="1" applyBorder="1" applyAlignment="1">
      <alignment horizontal="center" vertical="center"/>
    </xf>
    <xf numFmtId="0" fontId="25" fillId="0" borderId="2" xfId="0" applyFont="1" applyBorder="1" applyAlignment="1">
      <alignment horizontal="center" vertical="center"/>
    </xf>
    <xf numFmtId="0" fontId="15" fillId="0" borderId="2"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5" fillId="0" borderId="2" xfId="0" applyFont="1" applyFill="1" applyBorder="1" applyAlignment="1">
      <alignment horizontal="center" vertical="center"/>
    </xf>
    <xf numFmtId="0" fontId="17" fillId="0" borderId="2" xfId="0" applyFont="1" applyFill="1" applyBorder="1" applyAlignment="1">
      <alignment horizontal="center" vertical="center" wrapText="1"/>
    </xf>
    <xf numFmtId="42" fontId="16" fillId="0" borderId="2" xfId="3" applyFont="1" applyFill="1" applyBorder="1" applyAlignment="1">
      <alignment horizontal="center" vertical="center" wrapText="1"/>
    </xf>
    <xf numFmtId="0" fontId="15" fillId="0" borderId="2" xfId="0" applyFont="1" applyFill="1" applyBorder="1" applyAlignment="1">
      <alignment vertical="center" wrapText="1"/>
    </xf>
    <xf numFmtId="0" fontId="15" fillId="0" borderId="3" xfId="0" applyFont="1" applyFill="1" applyBorder="1" applyAlignment="1">
      <alignment horizontal="center" vertical="center"/>
    </xf>
    <xf numFmtId="42" fontId="15" fillId="0" borderId="9" xfId="3" applyFont="1" applyFill="1" applyBorder="1" applyAlignment="1">
      <alignment horizontal="center" vertical="center"/>
    </xf>
    <xf numFmtId="0" fontId="16" fillId="0" borderId="10" xfId="0" applyFont="1" applyFill="1" applyBorder="1" applyAlignment="1">
      <alignment horizontal="center" vertical="center" wrapText="1"/>
    </xf>
    <xf numFmtId="1" fontId="0" fillId="0" borderId="2" xfId="0" applyNumberFormat="1" applyFont="1" applyFill="1" applyBorder="1" applyAlignment="1">
      <alignment horizontal="center" vertical="center"/>
    </xf>
    <xf numFmtId="3" fontId="18" fillId="0" borderId="2" xfId="0" applyNumberFormat="1" applyFont="1" applyFill="1" applyBorder="1" applyAlignment="1" applyProtection="1">
      <alignment horizontal="center" vertical="center" textRotation="90" wrapText="1" readingOrder="1"/>
    </xf>
    <xf numFmtId="9" fontId="21" fillId="0" borderId="2" xfId="0" applyNumberFormat="1" applyFont="1" applyFill="1" applyBorder="1" applyAlignment="1">
      <alignment vertical="center" wrapText="1"/>
    </xf>
    <xf numFmtId="42" fontId="7" fillId="0" borderId="2" xfId="3" applyFont="1" applyFill="1" applyBorder="1"/>
    <xf numFmtId="1" fontId="0" fillId="0" borderId="3" xfId="0" applyNumberFormat="1" applyFont="1" applyFill="1" applyBorder="1" applyAlignment="1">
      <alignment horizontal="center" vertical="center"/>
    </xf>
    <xf numFmtId="42" fontId="22" fillId="0" borderId="2" xfId="3" applyFont="1" applyFill="1" applyBorder="1"/>
    <xf numFmtId="42" fontId="7" fillId="0" borderId="2" xfId="3" applyFont="1" applyFill="1" applyBorder="1" applyAlignment="1">
      <alignment horizontal="center" vertical="center"/>
    </xf>
    <xf numFmtId="9" fontId="0" fillId="0" borderId="2" xfId="0" applyNumberFormat="1" applyFont="1" applyFill="1" applyBorder="1" applyAlignment="1">
      <alignment vertical="center" wrapText="1"/>
    </xf>
    <xf numFmtId="0" fontId="0" fillId="0" borderId="0" xfId="0" applyFill="1" applyAlignment="1">
      <alignment horizontal="center" vertical="center"/>
    </xf>
    <xf numFmtId="42" fontId="15" fillId="0" borderId="2" xfId="3" applyFont="1" applyFill="1" applyBorder="1" applyAlignment="1">
      <alignment horizontal="center" vertical="center" wrapText="1"/>
    </xf>
    <xf numFmtId="0" fontId="0" fillId="0" borderId="3" xfId="0" applyFont="1" applyFill="1" applyBorder="1" applyAlignment="1">
      <alignment horizontal="center" vertical="center"/>
    </xf>
    <xf numFmtId="42" fontId="19" fillId="0" borderId="2" xfId="3" applyFont="1" applyFill="1" applyBorder="1" applyAlignment="1" applyProtection="1">
      <alignment horizontal="center" vertical="center" textRotation="90" wrapText="1"/>
    </xf>
    <xf numFmtId="42" fontId="7" fillId="0" borderId="5" xfId="3" applyFont="1" applyFill="1" applyBorder="1" applyAlignment="1">
      <alignment horizontal="center" vertical="center"/>
    </xf>
    <xf numFmtId="42" fontId="18" fillId="0" borderId="5" xfId="3" applyFont="1" applyFill="1" applyBorder="1" applyAlignment="1" applyProtection="1">
      <alignment horizontal="center" vertical="center" textRotation="90" wrapText="1"/>
    </xf>
    <xf numFmtId="42" fontId="18" fillId="0" borderId="5" xfId="3" applyFont="1" applyFill="1" applyBorder="1" applyAlignment="1" applyProtection="1">
      <alignment horizontal="center" textRotation="90" wrapText="1"/>
    </xf>
    <xf numFmtId="164" fontId="7" fillId="0" borderId="5" xfId="5" applyFont="1" applyFill="1" applyBorder="1" applyAlignment="1">
      <alignment horizontal="center" vertical="center" wrapText="1"/>
    </xf>
    <xf numFmtId="6" fontId="18" fillId="0" borderId="5" xfId="3" applyNumberFormat="1" applyFont="1" applyFill="1" applyBorder="1" applyAlignment="1" applyProtection="1">
      <alignment horizontal="center" textRotation="90" wrapText="1"/>
    </xf>
    <xf numFmtId="42" fontId="13" fillId="0" borderId="5" xfId="3" applyFont="1" applyFill="1" applyBorder="1" applyAlignment="1" applyProtection="1">
      <alignment horizontal="center" vertical="center" textRotation="90" wrapText="1"/>
    </xf>
    <xf numFmtId="42" fontId="7" fillId="0" borderId="5" xfId="3" applyFont="1" applyFill="1" applyBorder="1" applyAlignment="1">
      <alignment vertical="center"/>
    </xf>
    <xf numFmtId="42" fontId="22" fillId="0" borderId="5" xfId="3" applyFont="1" applyFill="1" applyBorder="1" applyAlignment="1">
      <alignment horizontal="center" vertical="center"/>
    </xf>
    <xf numFmtId="0" fontId="25" fillId="0" borderId="3" xfId="0" applyFont="1" applyFill="1" applyBorder="1" applyAlignment="1">
      <alignment horizontal="center" vertical="center"/>
    </xf>
    <xf numFmtId="0" fontId="25" fillId="0" borderId="3" xfId="0" applyFont="1" applyFill="1" applyBorder="1" applyAlignment="1">
      <alignment wrapText="1"/>
    </xf>
    <xf numFmtId="164" fontId="7" fillId="0" borderId="5" xfId="5" applyFont="1" applyFill="1" applyBorder="1" applyAlignment="1">
      <alignment vertical="center"/>
    </xf>
    <xf numFmtId="42" fontId="7" fillId="0" borderId="2" xfId="3" applyFont="1" applyFill="1" applyBorder="1" applyAlignment="1">
      <alignment horizontal="center" vertical="center" wrapText="1"/>
    </xf>
    <xf numFmtId="42" fontId="7" fillId="0" borderId="2" xfId="3" applyFont="1" applyFill="1" applyBorder="1" applyAlignment="1">
      <alignment vertical="center"/>
    </xf>
    <xf numFmtId="0" fontId="2" fillId="0" borderId="2" xfId="0" applyFont="1" applyFill="1" applyBorder="1" applyAlignment="1">
      <alignment horizontal="left" vertical="center" wrapText="1"/>
    </xf>
    <xf numFmtId="0" fontId="2" fillId="0" borderId="2" xfId="0" applyFont="1" applyFill="1" applyBorder="1" applyAlignment="1">
      <alignment vertical="center" wrapText="1"/>
    </xf>
    <xf numFmtId="0" fontId="2" fillId="0" borderId="2" xfId="0" applyFont="1" applyFill="1" applyBorder="1" applyAlignment="1">
      <alignment horizontal="center"/>
    </xf>
    <xf numFmtId="0" fontId="2" fillId="0" borderId="2" xfId="0" applyFont="1" applyFill="1" applyBorder="1" applyAlignment="1">
      <alignment horizontal="left" wrapText="1"/>
    </xf>
    <xf numFmtId="0" fontId="28" fillId="0" borderId="2" xfId="0" applyFont="1" applyFill="1" applyBorder="1" applyAlignment="1">
      <alignment wrapText="1"/>
    </xf>
    <xf numFmtId="164" fontId="0" fillId="0" borderId="2" xfId="5" applyFont="1" applyFill="1" applyBorder="1" applyAlignment="1">
      <alignment horizontal="center" vertical="center"/>
    </xf>
    <xf numFmtId="164" fontId="0" fillId="0" borderId="2" xfId="5" applyFont="1" applyFill="1" applyBorder="1"/>
    <xf numFmtId="164" fontId="30" fillId="0" borderId="2" xfId="5" applyFont="1" applyFill="1" applyBorder="1" applyAlignment="1">
      <alignment vertical="center"/>
    </xf>
    <xf numFmtId="0" fontId="29" fillId="0" borderId="3" xfId="0" applyFont="1" applyFill="1" applyBorder="1" applyAlignment="1">
      <alignment horizontal="center" vertical="center"/>
    </xf>
    <xf numFmtId="0" fontId="0" fillId="0" borderId="0" xfId="0" applyFont="1" applyFill="1"/>
    <xf numFmtId="0" fontId="25" fillId="0" borderId="2" xfId="0" applyFont="1" applyFill="1" applyBorder="1"/>
    <xf numFmtId="0" fontId="25" fillId="0" borderId="2" xfId="0" applyFont="1" applyFill="1" applyBorder="1" applyAlignment="1">
      <alignment horizontal="center" vertical="center"/>
    </xf>
    <xf numFmtId="0" fontId="7" fillId="0" borderId="0" xfId="0" applyFont="1" applyFill="1"/>
    <xf numFmtId="0" fontId="4" fillId="16" borderId="0" xfId="0" applyFont="1" applyFill="1" applyAlignment="1">
      <alignment vertical="center"/>
    </xf>
    <xf numFmtId="0" fontId="4" fillId="16" borderId="0" xfId="0" applyFont="1" applyFill="1" applyAlignment="1">
      <alignment horizontal="center"/>
    </xf>
    <xf numFmtId="0" fontId="4" fillId="16" borderId="0" xfId="0" applyFont="1" applyFill="1"/>
    <xf numFmtId="0" fontId="8" fillId="0" borderId="9" xfId="0" applyFont="1" applyFill="1" applyBorder="1" applyAlignment="1">
      <alignment horizontal="center" vertical="center" wrapText="1"/>
    </xf>
    <xf numFmtId="0" fontId="8" fillId="0" borderId="9" xfId="0" applyFont="1" applyFill="1" applyBorder="1" applyAlignment="1">
      <alignment horizontal="center" vertical="center"/>
    </xf>
    <xf numFmtId="0" fontId="49" fillId="0" borderId="2" xfId="0" applyFont="1" applyFill="1" applyBorder="1" applyAlignment="1">
      <alignment horizontal="center" vertical="center" wrapText="1"/>
    </xf>
    <xf numFmtId="3" fontId="13" fillId="20" borderId="6" xfId="0" applyNumberFormat="1" applyFont="1" applyFill="1" applyBorder="1" applyAlignment="1" applyProtection="1">
      <alignment horizontal="center" vertical="center" textRotation="90" wrapText="1"/>
    </xf>
    <xf numFmtId="3" fontId="13" fillId="20" borderId="14" xfId="0" applyNumberFormat="1" applyFont="1" applyFill="1" applyBorder="1" applyAlignment="1" applyProtection="1">
      <alignment horizontal="center" vertical="center" textRotation="90" wrapText="1"/>
    </xf>
    <xf numFmtId="3" fontId="13" fillId="20" borderId="8" xfId="0" applyNumberFormat="1" applyFont="1" applyFill="1" applyBorder="1" applyAlignment="1" applyProtection="1">
      <alignment horizontal="center" vertical="center" textRotation="90" wrapText="1"/>
    </xf>
    <xf numFmtId="3" fontId="13" fillId="14" borderId="5" xfId="0" applyNumberFormat="1" applyFont="1" applyFill="1" applyBorder="1" applyAlignment="1" applyProtection="1">
      <alignment horizontal="center" vertical="center" textRotation="90" wrapText="1"/>
    </xf>
    <xf numFmtId="3" fontId="13" fillId="14" borderId="13" xfId="0" applyNumberFormat="1" applyFont="1" applyFill="1" applyBorder="1" applyAlignment="1" applyProtection="1">
      <alignment horizontal="center" vertical="center" textRotation="90" wrapText="1"/>
    </xf>
    <xf numFmtId="3" fontId="13" fillId="14" borderId="7" xfId="0" applyNumberFormat="1" applyFont="1" applyFill="1" applyBorder="1" applyAlignment="1" applyProtection="1">
      <alignment horizontal="center" vertical="center" textRotation="90" wrapText="1"/>
    </xf>
    <xf numFmtId="3" fontId="14" fillId="15" borderId="6" xfId="0" applyNumberFormat="1" applyFont="1" applyFill="1" applyBorder="1" applyAlignment="1" applyProtection="1">
      <alignment horizontal="center" vertical="center" textRotation="90" wrapText="1"/>
    </xf>
    <xf numFmtId="3" fontId="14" fillId="15" borderId="14" xfId="0" applyNumberFormat="1" applyFont="1" applyFill="1" applyBorder="1" applyAlignment="1" applyProtection="1">
      <alignment horizontal="center" vertical="center" textRotation="90" wrapText="1"/>
    </xf>
    <xf numFmtId="3" fontId="14" fillId="15" borderId="8" xfId="0" applyNumberFormat="1" applyFont="1" applyFill="1" applyBorder="1" applyAlignment="1" applyProtection="1">
      <alignment horizontal="center" vertical="center" textRotation="90" wrapText="1"/>
    </xf>
    <xf numFmtId="0" fontId="0" fillId="6" borderId="3" xfId="0" applyFill="1" applyBorder="1" applyAlignment="1">
      <alignment horizontal="center" vertical="center" wrapText="1"/>
    </xf>
    <xf numFmtId="0" fontId="0" fillId="6" borderId="4" xfId="0" applyFill="1" applyBorder="1" applyAlignment="1">
      <alignment horizontal="center" vertical="center" wrapText="1"/>
    </xf>
    <xf numFmtId="0" fontId="0" fillId="6" borderId="9" xfId="0" applyFill="1" applyBorder="1" applyAlignment="1">
      <alignment horizontal="center" vertical="center" wrapText="1"/>
    </xf>
    <xf numFmtId="0" fontId="0" fillId="11" borderId="3" xfId="0" applyFill="1" applyBorder="1" applyAlignment="1">
      <alignment horizontal="center" vertical="center" wrapText="1"/>
    </xf>
    <xf numFmtId="0" fontId="0" fillId="11" borderId="4" xfId="0" applyFill="1" applyBorder="1" applyAlignment="1">
      <alignment horizontal="center" vertical="center" wrapText="1"/>
    </xf>
    <xf numFmtId="0" fontId="0" fillId="11" borderId="9" xfId="0" applyFill="1" applyBorder="1" applyAlignment="1">
      <alignment horizontal="center" vertical="center" wrapText="1"/>
    </xf>
    <xf numFmtId="0" fontId="8" fillId="3" borderId="10" xfId="0" applyFont="1" applyFill="1" applyBorder="1" applyAlignment="1">
      <alignment vertical="center"/>
    </xf>
    <xf numFmtId="0" fontId="8" fillId="3" borderId="11" xfId="0" applyFont="1" applyFill="1" applyBorder="1" applyAlignment="1">
      <alignment vertical="center"/>
    </xf>
    <xf numFmtId="0" fontId="8" fillId="3" borderId="12" xfId="0" applyFont="1" applyFill="1" applyBorder="1" applyAlignment="1">
      <alignment vertical="center"/>
    </xf>
    <xf numFmtId="0" fontId="8" fillId="9" borderId="3" xfId="0" applyFont="1" applyFill="1" applyBorder="1" applyAlignment="1">
      <alignment horizontal="center" vertical="center" wrapText="1"/>
    </xf>
    <xf numFmtId="0" fontId="8" fillId="9" borderId="9" xfId="0" applyFont="1" applyFill="1" applyBorder="1" applyAlignment="1">
      <alignment horizontal="center" vertical="center" wrapText="1"/>
    </xf>
    <xf numFmtId="0" fontId="8" fillId="9" borderId="3" xfId="0" applyFont="1" applyFill="1" applyBorder="1" applyAlignment="1">
      <alignment horizontal="center" vertical="center" textRotation="90" wrapText="1"/>
    </xf>
    <xf numFmtId="0" fontId="8" fillId="9" borderId="9" xfId="0" applyFont="1" applyFill="1" applyBorder="1" applyAlignment="1">
      <alignment horizontal="center" vertical="center" textRotation="90" wrapText="1"/>
    </xf>
    <xf numFmtId="3" fontId="13" fillId="4" borderId="6" xfId="0" applyNumberFormat="1" applyFont="1" applyFill="1" applyBorder="1" applyAlignment="1" applyProtection="1">
      <alignment horizontal="center" vertical="center" textRotation="90" wrapText="1"/>
    </xf>
    <xf numFmtId="3" fontId="13" fillId="4" borderId="14" xfId="0" applyNumberFormat="1" applyFont="1" applyFill="1" applyBorder="1" applyAlignment="1" applyProtection="1">
      <alignment horizontal="center" vertical="center" textRotation="90" wrapText="1"/>
    </xf>
    <xf numFmtId="3" fontId="13" fillId="4" borderId="8" xfId="0" applyNumberFormat="1" applyFont="1" applyFill="1" applyBorder="1" applyAlignment="1" applyProtection="1">
      <alignment horizontal="center" vertical="center" textRotation="90" wrapText="1"/>
    </xf>
    <xf numFmtId="3" fontId="13" fillId="3" borderId="5" xfId="0" applyNumberFormat="1" applyFont="1" applyFill="1" applyBorder="1" applyAlignment="1" applyProtection="1">
      <alignment horizontal="center" vertical="center" textRotation="90" wrapText="1"/>
    </xf>
    <xf numFmtId="3" fontId="13" fillId="3" borderId="13" xfId="0" applyNumberFormat="1" applyFont="1" applyFill="1" applyBorder="1" applyAlignment="1" applyProtection="1">
      <alignment horizontal="center" vertical="center" textRotation="90" wrapText="1"/>
    </xf>
    <xf numFmtId="3" fontId="13" fillId="3" borderId="7" xfId="0" applyNumberFormat="1" applyFont="1" applyFill="1" applyBorder="1" applyAlignment="1" applyProtection="1">
      <alignment horizontal="center" vertical="center" textRotation="90" wrapText="1"/>
    </xf>
    <xf numFmtId="3" fontId="13" fillId="5" borderId="6" xfId="0" applyNumberFormat="1" applyFont="1" applyFill="1" applyBorder="1" applyAlignment="1" applyProtection="1">
      <alignment horizontal="center" vertical="center" textRotation="90" wrapText="1"/>
    </xf>
    <xf numFmtId="3" fontId="13" fillId="5" borderId="14" xfId="0" applyNumberFormat="1" applyFont="1" applyFill="1" applyBorder="1" applyAlignment="1" applyProtection="1">
      <alignment horizontal="center" vertical="center" textRotation="90" wrapText="1"/>
    </xf>
    <xf numFmtId="3" fontId="13" fillId="5" borderId="8" xfId="0" applyNumberFormat="1" applyFont="1" applyFill="1" applyBorder="1" applyAlignment="1" applyProtection="1">
      <alignment horizontal="center" vertical="center" textRotation="90" wrapText="1"/>
    </xf>
    <xf numFmtId="3" fontId="13" fillId="13" borderId="5" xfId="0" applyNumberFormat="1" applyFont="1" applyFill="1" applyBorder="1" applyAlignment="1" applyProtection="1">
      <alignment horizontal="center" vertical="center" textRotation="90" wrapText="1"/>
    </xf>
    <xf numFmtId="3" fontId="13" fillId="13" borderId="13" xfId="0" applyNumberFormat="1" applyFont="1" applyFill="1" applyBorder="1" applyAlignment="1" applyProtection="1">
      <alignment horizontal="center" vertical="center" textRotation="90" wrapText="1"/>
    </xf>
    <xf numFmtId="3" fontId="13" fillId="13" borderId="7" xfId="0" applyNumberFormat="1" applyFont="1" applyFill="1" applyBorder="1" applyAlignment="1" applyProtection="1">
      <alignment horizontal="center" vertical="center" textRotation="90" wrapText="1"/>
    </xf>
    <xf numFmtId="3" fontId="13" fillId="3" borderId="6" xfId="0" applyNumberFormat="1" applyFont="1" applyFill="1" applyBorder="1" applyAlignment="1" applyProtection="1">
      <alignment horizontal="center" vertical="center" textRotation="90" wrapText="1"/>
    </xf>
    <xf numFmtId="3" fontId="13" fillId="3" borderId="14" xfId="0" applyNumberFormat="1" applyFont="1" applyFill="1" applyBorder="1" applyAlignment="1" applyProtection="1">
      <alignment horizontal="center" vertical="center" textRotation="90" wrapText="1"/>
    </xf>
    <xf numFmtId="3" fontId="13" fillId="3" borderId="8" xfId="0" applyNumberFormat="1" applyFont="1" applyFill="1" applyBorder="1" applyAlignment="1" applyProtection="1">
      <alignment horizontal="center" vertical="center" textRotation="90" wrapText="1"/>
    </xf>
    <xf numFmtId="0" fontId="2" fillId="7" borderId="3" xfId="0" applyFont="1" applyFill="1" applyBorder="1" applyAlignment="1">
      <alignment horizontal="center" vertical="center" textRotation="90" wrapText="1"/>
    </xf>
    <xf numFmtId="0" fontId="2" fillId="7" borderId="9" xfId="0" applyFont="1" applyFill="1" applyBorder="1" applyAlignment="1">
      <alignment horizontal="center" vertical="center" textRotation="90" wrapText="1"/>
    </xf>
    <xf numFmtId="0" fontId="8" fillId="6" borderId="3" xfId="0" applyFont="1" applyFill="1" applyBorder="1" applyAlignment="1">
      <alignment horizontal="center" vertical="center" textRotation="90" wrapText="1"/>
    </xf>
    <xf numFmtId="0" fontId="8" fillId="6" borderId="9" xfId="0" applyFont="1" applyFill="1" applyBorder="1" applyAlignment="1">
      <alignment horizontal="center" vertical="center" textRotation="90" wrapText="1"/>
    </xf>
    <xf numFmtId="0" fontId="8" fillId="9" borderId="3" xfId="0" applyFont="1" applyFill="1" applyBorder="1" applyAlignment="1">
      <alignment horizontal="center" vertical="center"/>
    </xf>
    <xf numFmtId="0" fontId="8" fillId="9" borderId="9" xfId="0" applyFont="1" applyFill="1" applyBorder="1" applyAlignment="1">
      <alignment horizontal="center" vertical="center"/>
    </xf>
    <xf numFmtId="0" fontId="8" fillId="3" borderId="10" xfId="0" applyFont="1" applyFill="1" applyBorder="1" applyAlignment="1">
      <alignment horizontal="left" vertical="center" wrapText="1"/>
    </xf>
    <xf numFmtId="0" fontId="8" fillId="3" borderId="11" xfId="0" applyFont="1" applyFill="1" applyBorder="1" applyAlignment="1">
      <alignment horizontal="left" vertical="center" wrapText="1"/>
    </xf>
    <xf numFmtId="0" fontId="8" fillId="3" borderId="12" xfId="0" applyFont="1" applyFill="1" applyBorder="1" applyAlignment="1">
      <alignment horizontal="left" vertical="center" wrapText="1"/>
    </xf>
    <xf numFmtId="3" fontId="13" fillId="4" borderId="5" xfId="0" applyNumberFormat="1" applyFont="1" applyFill="1" applyBorder="1" applyAlignment="1" applyProtection="1">
      <alignment horizontal="center" vertical="center" textRotation="90" wrapText="1"/>
    </xf>
    <xf numFmtId="3" fontId="13" fillId="4" borderId="13" xfId="0" applyNumberFormat="1" applyFont="1" applyFill="1" applyBorder="1" applyAlignment="1" applyProtection="1">
      <alignment horizontal="center" vertical="center" textRotation="90" wrapText="1"/>
    </xf>
    <xf numFmtId="3" fontId="13" fillId="4" borderId="7" xfId="0" applyNumberFormat="1" applyFont="1" applyFill="1" applyBorder="1" applyAlignment="1" applyProtection="1">
      <alignment horizontal="center" vertical="center" textRotation="90" wrapText="1"/>
    </xf>
    <xf numFmtId="164" fontId="0" fillId="6" borderId="3" xfId="0" applyNumberFormat="1" applyFill="1" applyBorder="1" applyAlignment="1">
      <alignment horizontal="center" vertical="center" wrapText="1"/>
    </xf>
    <xf numFmtId="3" fontId="13" fillId="5" borderId="5" xfId="0" applyNumberFormat="1" applyFont="1" applyFill="1" applyBorder="1" applyAlignment="1" applyProtection="1">
      <alignment horizontal="center" vertical="center" textRotation="90" wrapText="1"/>
    </xf>
    <xf numFmtId="3" fontId="13" fillId="5" borderId="13" xfId="0" applyNumberFormat="1" applyFont="1" applyFill="1" applyBorder="1" applyAlignment="1" applyProtection="1">
      <alignment horizontal="center" vertical="center" textRotation="90" wrapText="1"/>
    </xf>
    <xf numFmtId="3" fontId="13" fillId="5" borderId="7" xfId="0" applyNumberFormat="1" applyFont="1" applyFill="1" applyBorder="1" applyAlignment="1" applyProtection="1">
      <alignment horizontal="center" vertical="center" textRotation="90" wrapText="1"/>
    </xf>
    <xf numFmtId="0" fontId="8" fillId="3" borderId="10" xfId="0" applyFont="1" applyFill="1" applyBorder="1" applyAlignment="1"/>
    <xf numFmtId="0" fontId="8" fillId="3" borderId="11" xfId="0" applyFont="1" applyFill="1" applyBorder="1" applyAlignment="1"/>
    <xf numFmtId="0" fontId="8" fillId="3" borderId="12" xfId="0" applyFont="1" applyFill="1" applyBorder="1" applyAlignment="1"/>
    <xf numFmtId="42" fontId="13" fillId="4" borderId="5" xfId="3" applyFont="1" applyFill="1" applyBorder="1" applyAlignment="1" applyProtection="1">
      <alignment horizontal="center" vertical="center" textRotation="90" wrapText="1"/>
    </xf>
    <xf numFmtId="42" fontId="13" fillId="4" borderId="13" xfId="3" applyFont="1" applyFill="1" applyBorder="1" applyAlignment="1" applyProtection="1">
      <alignment horizontal="center" vertical="center" textRotation="90" wrapText="1"/>
    </xf>
    <xf numFmtId="42" fontId="13" fillId="4" borderId="7" xfId="3" applyFont="1" applyFill="1" applyBorder="1" applyAlignment="1" applyProtection="1">
      <alignment horizontal="center" vertical="center" textRotation="90" wrapText="1"/>
    </xf>
    <xf numFmtId="3" fontId="13" fillId="2" borderId="5" xfId="0" applyNumberFormat="1" applyFont="1" applyFill="1" applyBorder="1" applyAlignment="1" applyProtection="1">
      <alignment horizontal="center" vertical="center" textRotation="90" wrapText="1"/>
    </xf>
    <xf numFmtId="3" fontId="13" fillId="2" borderId="13" xfId="0" applyNumberFormat="1" applyFont="1" applyFill="1" applyBorder="1" applyAlignment="1" applyProtection="1">
      <alignment horizontal="center" vertical="center" textRotation="90" wrapText="1"/>
    </xf>
    <xf numFmtId="3" fontId="13" fillId="2" borderId="7" xfId="0" applyNumberFormat="1" applyFont="1" applyFill="1" applyBorder="1" applyAlignment="1" applyProtection="1">
      <alignment horizontal="center" vertical="center" textRotation="90" wrapText="1"/>
    </xf>
    <xf numFmtId="0" fontId="12" fillId="11" borderId="3" xfId="0" applyFont="1" applyFill="1" applyBorder="1" applyAlignment="1">
      <alignment horizontal="center" vertical="center" wrapText="1"/>
    </xf>
    <xf numFmtId="0" fontId="12" fillId="11" borderId="4" xfId="0" applyFont="1" applyFill="1" applyBorder="1" applyAlignment="1">
      <alignment horizontal="center" vertical="center" wrapText="1"/>
    </xf>
    <xf numFmtId="0" fontId="12" fillId="11" borderId="9" xfId="0" applyFont="1" applyFill="1" applyBorder="1" applyAlignment="1">
      <alignment horizontal="center" vertical="center" wrapText="1"/>
    </xf>
    <xf numFmtId="3" fontId="9" fillId="12" borderId="5" xfId="0" applyNumberFormat="1" applyFont="1" applyFill="1" applyBorder="1" applyAlignment="1" applyProtection="1">
      <alignment horizontal="center" vertical="center" textRotation="90" wrapText="1"/>
    </xf>
    <xf numFmtId="3" fontId="9" fillId="12" borderId="7" xfId="0" applyNumberFormat="1" applyFont="1" applyFill="1" applyBorder="1" applyAlignment="1" applyProtection="1">
      <alignment horizontal="center" vertical="center" textRotation="90" wrapText="1"/>
    </xf>
    <xf numFmtId="3" fontId="9" fillId="4" borderId="6" xfId="0" applyNumberFormat="1" applyFont="1" applyFill="1" applyBorder="1" applyAlignment="1" applyProtection="1">
      <alignment horizontal="center" vertical="center" textRotation="90" wrapText="1"/>
    </xf>
    <xf numFmtId="3" fontId="9" fillId="4" borderId="8" xfId="0" applyNumberFormat="1" applyFont="1" applyFill="1" applyBorder="1" applyAlignment="1" applyProtection="1">
      <alignment horizontal="center" vertical="center" textRotation="90" wrapText="1"/>
    </xf>
    <xf numFmtId="3" fontId="9" fillId="13" borderId="5" xfId="0" applyNumberFormat="1" applyFont="1" applyFill="1" applyBorder="1" applyAlignment="1" applyProtection="1">
      <alignment horizontal="center" vertical="center" textRotation="90" wrapText="1"/>
    </xf>
    <xf numFmtId="3" fontId="9" fillId="13" borderId="7" xfId="0" applyNumberFormat="1" applyFont="1" applyFill="1" applyBorder="1" applyAlignment="1" applyProtection="1">
      <alignment horizontal="center" vertical="center" textRotation="90" wrapText="1"/>
    </xf>
    <xf numFmtId="3" fontId="9" fillId="3" borderId="6" xfId="0" applyNumberFormat="1" applyFont="1" applyFill="1" applyBorder="1" applyAlignment="1" applyProtection="1">
      <alignment horizontal="center" vertical="center" textRotation="90" wrapText="1"/>
    </xf>
    <xf numFmtId="3" fontId="9" fillId="3" borderId="8" xfId="0" applyNumberFormat="1" applyFont="1" applyFill="1" applyBorder="1" applyAlignment="1" applyProtection="1">
      <alignment horizontal="center" vertical="center" textRotation="90" wrapText="1"/>
    </xf>
    <xf numFmtId="3" fontId="9" fillId="3" borderId="5" xfId="0" applyNumberFormat="1" applyFont="1" applyFill="1" applyBorder="1" applyAlignment="1" applyProtection="1">
      <alignment horizontal="center" vertical="center" textRotation="90" wrapText="1"/>
    </xf>
    <xf numFmtId="3" fontId="9" fillId="3" borderId="7" xfId="0" applyNumberFormat="1" applyFont="1" applyFill="1" applyBorder="1" applyAlignment="1" applyProtection="1">
      <alignment horizontal="center" vertical="center" textRotation="90" wrapText="1"/>
    </xf>
    <xf numFmtId="3" fontId="9" fillId="10" borderId="2" xfId="0" applyNumberFormat="1" applyFont="1" applyFill="1" applyBorder="1" applyAlignment="1" applyProtection="1">
      <alignment horizontal="center" vertical="center" wrapText="1"/>
    </xf>
    <xf numFmtId="3" fontId="10" fillId="10" borderId="2" xfId="0" applyNumberFormat="1" applyFont="1" applyFill="1" applyBorder="1" applyAlignment="1" applyProtection="1">
      <alignment horizontal="center" vertical="center" wrapText="1"/>
    </xf>
    <xf numFmtId="3" fontId="11" fillId="10" borderId="2" xfId="0" applyNumberFormat="1" applyFont="1" applyFill="1" applyBorder="1" applyAlignment="1" applyProtection="1">
      <alignment horizontal="center" vertical="center" wrapText="1"/>
    </xf>
    <xf numFmtId="3" fontId="9" fillId="5" borderId="6" xfId="0" applyNumberFormat="1" applyFont="1" applyFill="1" applyBorder="1" applyAlignment="1" applyProtection="1">
      <alignment horizontal="center" vertical="center" textRotation="90" wrapText="1"/>
    </xf>
    <xf numFmtId="3" fontId="9" fillId="5" borderId="8" xfId="0" applyNumberFormat="1" applyFont="1" applyFill="1" applyBorder="1" applyAlignment="1" applyProtection="1">
      <alignment horizontal="center" vertical="center" textRotation="90" wrapText="1"/>
    </xf>
    <xf numFmtId="3" fontId="9" fillId="13" borderId="5" xfId="0" applyNumberFormat="1" applyFont="1" applyFill="1" applyBorder="1" applyAlignment="1" applyProtection="1">
      <alignment horizontal="center" vertical="center" textRotation="90"/>
    </xf>
    <xf numFmtId="3" fontId="9" fillId="13" borderId="7" xfId="0" applyNumberFormat="1" applyFont="1" applyFill="1" applyBorder="1" applyAlignment="1" applyProtection="1">
      <alignment horizontal="center" vertical="center" textRotation="90"/>
    </xf>
    <xf numFmtId="0" fontId="4" fillId="2" borderId="0" xfId="0" applyFont="1" applyFill="1" applyAlignment="1">
      <alignment horizontal="center"/>
    </xf>
    <xf numFmtId="0" fontId="4" fillId="3" borderId="0" xfId="0" applyFont="1" applyFill="1" applyAlignment="1">
      <alignment horizontal="left"/>
    </xf>
    <xf numFmtId="0" fontId="4" fillId="8" borderId="0" xfId="0" applyFont="1" applyFill="1" applyAlignment="1">
      <alignment horizontal="left"/>
    </xf>
    <xf numFmtId="0" fontId="6" fillId="8" borderId="1" xfId="0" applyFont="1" applyFill="1" applyBorder="1" applyAlignment="1">
      <alignment horizontal="center"/>
    </xf>
    <xf numFmtId="0" fontId="6" fillId="5" borderId="2" xfId="0" applyFont="1" applyFill="1" applyBorder="1" applyAlignment="1">
      <alignment horizontal="center"/>
    </xf>
    <xf numFmtId="0" fontId="2" fillId="0" borderId="2" xfId="0" applyFont="1" applyBorder="1" applyAlignment="1">
      <alignment horizontal="center" vertical="center" wrapText="1"/>
    </xf>
    <xf numFmtId="0" fontId="8" fillId="9" borderId="4" xfId="0" applyFont="1" applyFill="1" applyBorder="1" applyAlignment="1">
      <alignment horizontal="center" vertical="center" wrapText="1"/>
    </xf>
    <xf numFmtId="0" fontId="8" fillId="9" borderId="4" xfId="0" applyFont="1" applyFill="1" applyBorder="1" applyAlignment="1">
      <alignment horizontal="center" vertical="center" textRotation="90" wrapText="1"/>
    </xf>
    <xf numFmtId="0" fontId="8" fillId="7" borderId="3" xfId="0" applyFont="1" applyFill="1" applyBorder="1" applyAlignment="1">
      <alignment horizontal="center" vertical="center" textRotation="90"/>
    </xf>
    <xf numFmtId="0" fontId="8" fillId="7" borderId="4" xfId="0" applyFont="1" applyFill="1" applyBorder="1" applyAlignment="1">
      <alignment horizontal="center" vertical="center" textRotation="90"/>
    </xf>
    <xf numFmtId="0" fontId="8" fillId="7" borderId="9" xfId="0" applyFont="1" applyFill="1" applyBorder="1" applyAlignment="1">
      <alignment horizontal="center" vertical="center" textRotation="90"/>
    </xf>
    <xf numFmtId="0" fontId="8" fillId="6" borderId="3" xfId="0" applyFont="1" applyFill="1" applyBorder="1" applyAlignment="1">
      <alignment horizontal="center" vertical="center" textRotation="90"/>
    </xf>
    <xf numFmtId="0" fontId="8" fillId="6" borderId="4" xfId="0" applyFont="1" applyFill="1" applyBorder="1" applyAlignment="1">
      <alignment horizontal="center" vertical="center" textRotation="90"/>
    </xf>
    <xf numFmtId="0" fontId="8" fillId="6" borderId="9" xfId="0" applyFont="1" applyFill="1" applyBorder="1" applyAlignment="1">
      <alignment horizontal="center" vertical="center" textRotation="90"/>
    </xf>
    <xf numFmtId="0" fontId="8" fillId="9" borderId="4" xfId="0" applyFont="1" applyFill="1" applyBorder="1" applyAlignment="1">
      <alignment horizontal="center" vertical="center"/>
    </xf>
    <xf numFmtId="0" fontId="12" fillId="6" borderId="3" xfId="0" applyFont="1" applyFill="1" applyBorder="1" applyAlignment="1">
      <alignment horizontal="center" vertical="center" wrapText="1"/>
    </xf>
    <xf numFmtId="0" fontId="12" fillId="6" borderId="4" xfId="0" applyFont="1" applyFill="1" applyBorder="1" applyAlignment="1">
      <alignment horizontal="center" vertical="center" wrapText="1"/>
    </xf>
    <xf numFmtId="0" fontId="12" fillId="6" borderId="9" xfId="0" applyFont="1" applyFill="1" applyBorder="1" applyAlignment="1">
      <alignment horizontal="center" vertical="center" wrapText="1"/>
    </xf>
    <xf numFmtId="0" fontId="21" fillId="21" borderId="3" xfId="0" applyFont="1" applyFill="1" applyBorder="1" applyAlignment="1">
      <alignment horizontal="center" vertical="center" wrapText="1"/>
    </xf>
    <xf numFmtId="0" fontId="21" fillId="21" borderId="4" xfId="0" applyFont="1" applyFill="1" applyBorder="1" applyAlignment="1">
      <alignment horizontal="center" vertical="center" wrapText="1"/>
    </xf>
    <xf numFmtId="0" fontId="21" fillId="21" borderId="9" xfId="0" applyFont="1" applyFill="1" applyBorder="1" applyAlignment="1">
      <alignment horizontal="center" vertical="center" wrapText="1"/>
    </xf>
    <xf numFmtId="0" fontId="21" fillId="11" borderId="3" xfId="0" applyFont="1" applyFill="1" applyBorder="1" applyAlignment="1">
      <alignment horizontal="center" vertical="center" wrapText="1"/>
    </xf>
    <xf numFmtId="0" fontId="21" fillId="11" borderId="4" xfId="0" applyFont="1" applyFill="1" applyBorder="1" applyAlignment="1">
      <alignment horizontal="center" vertical="center" wrapText="1"/>
    </xf>
    <xf numFmtId="0" fontId="21" fillId="11" borderId="9" xfId="0" applyFont="1" applyFill="1" applyBorder="1" applyAlignment="1">
      <alignment horizontal="center" vertical="center" wrapText="1"/>
    </xf>
    <xf numFmtId="0" fontId="33" fillId="9" borderId="3" xfId="0" applyFont="1" applyFill="1" applyBorder="1" applyAlignment="1">
      <alignment horizontal="center" vertical="center" wrapText="1"/>
    </xf>
    <xf numFmtId="0" fontId="33" fillId="9" borderId="9" xfId="0" applyFont="1" applyFill="1" applyBorder="1" applyAlignment="1">
      <alignment horizontal="center" vertical="center" wrapText="1"/>
    </xf>
    <xf numFmtId="0" fontId="33" fillId="9" borderId="3" xfId="0" applyFont="1" applyFill="1" applyBorder="1" applyAlignment="1">
      <alignment horizontal="center" vertical="center"/>
    </xf>
    <xf numFmtId="0" fontId="33" fillId="9" borderId="9" xfId="0" applyFont="1" applyFill="1" applyBorder="1" applyAlignment="1">
      <alignment horizontal="center" vertical="center"/>
    </xf>
    <xf numFmtId="3" fontId="14" fillId="4" borderId="5" xfId="0" applyNumberFormat="1" applyFont="1" applyFill="1" applyBorder="1" applyAlignment="1" applyProtection="1">
      <alignment horizontal="center" vertical="center" textRotation="90" wrapText="1"/>
    </xf>
    <xf numFmtId="3" fontId="14" fillId="4" borderId="13" xfId="0" applyNumberFormat="1" applyFont="1" applyFill="1" applyBorder="1" applyAlignment="1" applyProtection="1">
      <alignment horizontal="center" vertical="center" textRotation="90" wrapText="1"/>
    </xf>
    <xf numFmtId="3" fontId="14" fillId="4" borderId="7" xfId="0" applyNumberFormat="1" applyFont="1" applyFill="1" applyBorder="1" applyAlignment="1" applyProtection="1">
      <alignment horizontal="center" vertical="center" textRotation="90" wrapText="1"/>
    </xf>
    <xf numFmtId="3" fontId="14" fillId="14" borderId="5" xfId="0" applyNumberFormat="1" applyFont="1" applyFill="1" applyBorder="1" applyAlignment="1" applyProtection="1">
      <alignment horizontal="center" vertical="center" textRotation="90" wrapText="1"/>
    </xf>
    <xf numFmtId="3" fontId="14" fillId="14" borderId="13" xfId="0" applyNumberFormat="1" applyFont="1" applyFill="1" applyBorder="1" applyAlignment="1" applyProtection="1">
      <alignment horizontal="center" vertical="center" textRotation="90" wrapText="1"/>
    </xf>
    <xf numFmtId="3" fontId="14" fillId="14" borderId="7" xfId="0" applyNumberFormat="1" applyFont="1" applyFill="1" applyBorder="1" applyAlignment="1" applyProtection="1">
      <alignment horizontal="center" vertical="center" textRotation="90" wrapText="1"/>
    </xf>
    <xf numFmtId="3" fontId="14" fillId="13" borderId="5" xfId="0" applyNumberFormat="1" applyFont="1" applyFill="1" applyBorder="1" applyAlignment="1" applyProtection="1">
      <alignment horizontal="center" vertical="center" textRotation="90" wrapText="1"/>
    </xf>
    <xf numFmtId="3" fontId="14" fillId="13" borderId="13" xfId="0" applyNumberFormat="1" applyFont="1" applyFill="1" applyBorder="1" applyAlignment="1" applyProtection="1">
      <alignment horizontal="center" vertical="center" textRotation="90" wrapText="1"/>
    </xf>
    <xf numFmtId="3" fontId="14" fillId="13" borderId="7" xfId="0" applyNumberFormat="1" applyFont="1" applyFill="1" applyBorder="1" applyAlignment="1" applyProtection="1">
      <alignment horizontal="center" vertical="center" textRotation="90" wrapText="1"/>
    </xf>
    <xf numFmtId="0" fontId="33" fillId="3" borderId="2" xfId="0" applyFont="1" applyFill="1" applyBorder="1" applyAlignment="1"/>
    <xf numFmtId="0" fontId="33" fillId="3" borderId="11" xfId="0" applyFont="1" applyFill="1" applyBorder="1" applyAlignment="1">
      <alignment horizontal="left"/>
    </xf>
    <xf numFmtId="0" fontId="33" fillId="3" borderId="12" xfId="0" applyFont="1" applyFill="1" applyBorder="1" applyAlignment="1">
      <alignment horizontal="left"/>
    </xf>
    <xf numFmtId="0" fontId="33" fillId="3" borderId="2" xfId="0" applyFont="1" applyFill="1" applyBorder="1" applyAlignment="1">
      <alignment vertical="center"/>
    </xf>
    <xf numFmtId="3" fontId="14" fillId="2" borderId="5" xfId="0" applyNumberFormat="1" applyFont="1" applyFill="1" applyBorder="1" applyAlignment="1" applyProtection="1">
      <alignment horizontal="center" vertical="center" textRotation="90" wrapText="1"/>
    </xf>
    <xf numFmtId="3" fontId="14" fillId="2" borderId="13" xfId="0" applyNumberFormat="1" applyFont="1" applyFill="1" applyBorder="1" applyAlignment="1" applyProtection="1">
      <alignment horizontal="center" vertical="center" textRotation="90" wrapText="1"/>
    </xf>
    <xf numFmtId="3" fontId="14" fillId="2" borderId="7" xfId="0" applyNumberFormat="1" applyFont="1" applyFill="1" applyBorder="1" applyAlignment="1" applyProtection="1">
      <alignment horizontal="center" vertical="center" textRotation="90" wrapText="1"/>
    </xf>
    <xf numFmtId="3" fontId="14" fillId="13" borderId="3" xfId="0" applyNumberFormat="1" applyFont="1" applyFill="1" applyBorder="1" applyAlignment="1" applyProtection="1">
      <alignment horizontal="center" vertical="center" textRotation="90" wrapText="1"/>
    </xf>
    <xf numFmtId="3" fontId="14" fillId="13" borderId="4" xfId="0" applyNumberFormat="1" applyFont="1" applyFill="1" applyBorder="1" applyAlignment="1" applyProtection="1">
      <alignment horizontal="center" vertical="center" textRotation="90" wrapText="1"/>
    </xf>
    <xf numFmtId="3" fontId="14" fillId="13" borderId="9" xfId="0" applyNumberFormat="1" applyFont="1" applyFill="1" applyBorder="1" applyAlignment="1" applyProtection="1">
      <alignment horizontal="center" vertical="center" textRotation="90" wrapText="1"/>
    </xf>
    <xf numFmtId="0" fontId="33" fillId="3" borderId="10" xfId="0" applyFont="1" applyFill="1" applyBorder="1" applyAlignment="1">
      <alignment vertical="center"/>
    </xf>
    <xf numFmtId="0" fontId="33" fillId="3" borderId="11" xfId="0" applyFont="1" applyFill="1" applyBorder="1" applyAlignment="1">
      <alignment vertical="center"/>
    </xf>
    <xf numFmtId="0" fontId="33" fillId="3" borderId="12" xfId="0" applyFont="1" applyFill="1" applyBorder="1" applyAlignment="1">
      <alignment vertical="center"/>
    </xf>
    <xf numFmtId="0" fontId="33" fillId="5" borderId="2" xfId="0" applyFont="1" applyFill="1" applyBorder="1" applyAlignment="1">
      <alignment horizontal="center"/>
    </xf>
    <xf numFmtId="0" fontId="33" fillId="9" borderId="4" xfId="0" applyFont="1" applyFill="1" applyBorder="1" applyAlignment="1">
      <alignment horizontal="center" vertical="center" wrapText="1"/>
    </xf>
    <xf numFmtId="0" fontId="33" fillId="9" borderId="4" xfId="0" applyFont="1" applyFill="1" applyBorder="1" applyAlignment="1">
      <alignment horizontal="center" vertical="center"/>
    </xf>
    <xf numFmtId="3" fontId="36" fillId="10" borderId="2" xfId="0" applyNumberFormat="1" applyFont="1" applyFill="1" applyBorder="1" applyAlignment="1" applyProtection="1">
      <alignment horizontal="center" vertical="center" wrapText="1"/>
    </xf>
    <xf numFmtId="3" fontId="37" fillId="10" borderId="2" xfId="0" applyNumberFormat="1" applyFont="1" applyFill="1" applyBorder="1" applyAlignment="1" applyProtection="1">
      <alignment horizontal="center" vertical="center" wrapText="1"/>
    </xf>
    <xf numFmtId="3" fontId="38" fillId="10" borderId="2" xfId="0" applyNumberFormat="1" applyFont="1" applyFill="1" applyBorder="1" applyAlignment="1" applyProtection="1">
      <alignment horizontal="center" vertical="center" wrapText="1"/>
    </xf>
    <xf numFmtId="0" fontId="33" fillId="8" borderId="0" xfId="0" applyFont="1" applyFill="1" applyAlignment="1">
      <alignment horizontal="left"/>
    </xf>
    <xf numFmtId="0" fontId="33" fillId="8" borderId="1" xfId="0" applyFont="1" applyFill="1" applyBorder="1" applyAlignment="1">
      <alignment horizontal="center"/>
    </xf>
    <xf numFmtId="0" fontId="33" fillId="2" borderId="0" xfId="0" applyFont="1" applyFill="1" applyAlignment="1">
      <alignment horizontal="center"/>
    </xf>
    <xf numFmtId="0" fontId="33" fillId="3" borderId="0" xfId="0" applyFont="1" applyFill="1" applyAlignment="1">
      <alignment horizontal="left"/>
    </xf>
    <xf numFmtId="0" fontId="33" fillId="3" borderId="0" xfId="0" applyFont="1" applyFill="1" applyAlignment="1">
      <alignment horizontal="center"/>
    </xf>
    <xf numFmtId="0" fontId="8" fillId="0" borderId="3" xfId="7" applyFont="1" applyFill="1" applyBorder="1" applyAlignment="1">
      <alignment horizontal="center" wrapText="1"/>
    </xf>
    <xf numFmtId="0" fontId="8" fillId="0" borderId="9" xfId="7" applyFont="1" applyFill="1" applyBorder="1" applyAlignment="1">
      <alignment horizontal="center" wrapText="1"/>
    </xf>
    <xf numFmtId="43" fontId="13" fillId="4" borderId="5" xfId="1" applyFont="1" applyFill="1" applyBorder="1" applyAlignment="1" applyProtection="1">
      <alignment horizontal="center" vertical="center" textRotation="90" wrapText="1"/>
    </xf>
    <xf numFmtId="43" fontId="13" fillId="4" borderId="13" xfId="1" applyFont="1" applyFill="1" applyBorder="1" applyAlignment="1" applyProtection="1">
      <alignment horizontal="center" vertical="center" textRotation="90" wrapText="1"/>
    </xf>
    <xf numFmtId="43" fontId="13" fillId="4" borderId="7" xfId="1" applyFont="1" applyFill="1" applyBorder="1" applyAlignment="1" applyProtection="1">
      <alignment horizontal="center" vertical="center" textRotation="90" wrapText="1"/>
    </xf>
    <xf numFmtId="43" fontId="13" fillId="26" borderId="5" xfId="1" applyFont="1" applyFill="1" applyBorder="1" applyAlignment="1" applyProtection="1">
      <alignment horizontal="center" vertical="center" textRotation="90" wrapText="1"/>
    </xf>
    <xf numFmtId="43" fontId="13" fillId="26" borderId="13" xfId="1" applyFont="1" applyFill="1" applyBorder="1" applyAlignment="1" applyProtection="1">
      <alignment horizontal="center" vertical="center" textRotation="90" wrapText="1"/>
    </xf>
    <xf numFmtId="43" fontId="13" fillId="26" borderId="7" xfId="1" applyFont="1" applyFill="1" applyBorder="1" applyAlignment="1" applyProtection="1">
      <alignment horizontal="center" vertical="center" textRotation="90" wrapText="1"/>
    </xf>
    <xf numFmtId="43" fontId="14" fillId="4" borderId="6" xfId="1" applyFont="1" applyFill="1" applyBorder="1" applyAlignment="1" applyProtection="1">
      <alignment horizontal="center" vertical="center" textRotation="90" wrapText="1"/>
    </xf>
    <xf numFmtId="43" fontId="14" fillId="4" borderId="14" xfId="1" applyFont="1" applyFill="1" applyBorder="1" applyAlignment="1" applyProtection="1">
      <alignment horizontal="center" vertical="center" textRotation="90" wrapText="1"/>
    </xf>
    <xf numFmtId="43" fontId="14" fillId="4" borderId="8" xfId="1" applyFont="1" applyFill="1" applyBorder="1" applyAlignment="1" applyProtection="1">
      <alignment horizontal="center" vertical="center" textRotation="90" wrapText="1"/>
    </xf>
    <xf numFmtId="164" fontId="45" fillId="0" borderId="3" xfId="7" applyNumberFormat="1" applyFill="1" applyBorder="1" applyAlignment="1">
      <alignment horizontal="center" wrapText="1"/>
    </xf>
    <xf numFmtId="0" fontId="45" fillId="0" borderId="4" xfId="7" applyFill="1" applyBorder="1" applyAlignment="1">
      <alignment horizontal="center" wrapText="1"/>
    </xf>
    <xf numFmtId="0" fontId="45" fillId="0" borderId="9" xfId="7" applyFill="1" applyBorder="1" applyAlignment="1">
      <alignment horizontal="center" wrapText="1"/>
    </xf>
    <xf numFmtId="0" fontId="45" fillId="0" borderId="3" xfId="7" applyFill="1" applyBorder="1" applyAlignment="1">
      <alignment horizontal="center" wrapText="1"/>
    </xf>
    <xf numFmtId="0" fontId="8" fillId="22" borderId="10" xfId="7" applyFont="1" applyFill="1" applyBorder="1" applyAlignment="1">
      <alignment horizontal="center"/>
    </xf>
    <xf numFmtId="0" fontId="8" fillId="22" borderId="11" xfId="7" applyFont="1" applyFill="1" applyBorder="1" applyAlignment="1">
      <alignment horizontal="center"/>
    </xf>
    <xf numFmtId="0" fontId="8" fillId="22" borderId="12" xfId="7" applyFont="1" applyFill="1" applyBorder="1" applyAlignment="1">
      <alignment horizontal="center"/>
    </xf>
    <xf numFmtId="0" fontId="8" fillId="9" borderId="2" xfId="7" applyFont="1" applyFill="1" applyBorder="1" applyAlignment="1">
      <alignment horizontal="center" wrapText="1"/>
    </xf>
    <xf numFmtId="0" fontId="2" fillId="0" borderId="3" xfId="7" applyFont="1" applyFill="1" applyBorder="1" applyAlignment="1">
      <alignment horizontal="center" textRotation="90" wrapText="1"/>
    </xf>
    <xf numFmtId="0" fontId="2" fillId="0" borderId="9" xfId="7" applyFont="1" applyFill="1" applyBorder="1" applyAlignment="1">
      <alignment horizontal="center" textRotation="90" wrapText="1"/>
    </xf>
    <xf numFmtId="0" fontId="8" fillId="0" borderId="3" xfId="7" applyFont="1" applyFill="1" applyBorder="1" applyAlignment="1">
      <alignment horizontal="center" textRotation="90" wrapText="1"/>
    </xf>
    <xf numFmtId="0" fontId="8" fillId="0" borderId="9" xfId="7" applyFont="1" applyFill="1" applyBorder="1" applyAlignment="1">
      <alignment horizontal="center" textRotation="90" wrapText="1"/>
    </xf>
    <xf numFmtId="43" fontId="14" fillId="25" borderId="6" xfId="1" applyFont="1" applyFill="1" applyBorder="1" applyAlignment="1" applyProtection="1">
      <alignment horizontal="center" vertical="center" textRotation="90" wrapText="1"/>
    </xf>
    <xf numFmtId="43" fontId="14" fillId="25" borderId="14" xfId="1" applyFont="1" applyFill="1" applyBorder="1" applyAlignment="1" applyProtection="1">
      <alignment horizontal="center" vertical="center" textRotation="90" wrapText="1"/>
    </xf>
    <xf numFmtId="43" fontId="14" fillId="25" borderId="8" xfId="1" applyFont="1" applyFill="1" applyBorder="1" applyAlignment="1" applyProtection="1">
      <alignment horizontal="center" vertical="center" textRotation="90" wrapText="1"/>
    </xf>
    <xf numFmtId="0" fontId="12" fillId="23" borderId="3" xfId="7" applyFont="1" applyFill="1" applyBorder="1" applyAlignment="1">
      <alignment horizontal="center" wrapText="1"/>
    </xf>
    <xf numFmtId="0" fontId="12" fillId="23" borderId="4" xfId="7" applyFont="1" applyFill="1" applyBorder="1" applyAlignment="1">
      <alignment horizontal="center" wrapText="1"/>
    </xf>
    <xf numFmtId="0" fontId="12" fillId="23" borderId="9" xfId="7" applyFont="1" applyFill="1" applyBorder="1" applyAlignment="1">
      <alignment horizontal="center" wrapText="1"/>
    </xf>
    <xf numFmtId="0" fontId="12" fillId="11" borderId="3" xfId="7" applyFont="1" applyFill="1" applyBorder="1" applyAlignment="1">
      <alignment horizontal="center" wrapText="1"/>
    </xf>
    <xf numFmtId="0" fontId="12" fillId="11" borderId="4" xfId="7" applyFont="1" applyFill="1" applyBorder="1" applyAlignment="1">
      <alignment horizontal="center" wrapText="1"/>
    </xf>
    <xf numFmtId="0" fontId="12" fillId="11" borderId="9" xfId="7" applyFont="1" applyFill="1" applyBorder="1" applyAlignment="1">
      <alignment horizontal="center" wrapText="1"/>
    </xf>
    <xf numFmtId="0" fontId="8" fillId="22" borderId="2" xfId="7" applyFont="1" applyFill="1" applyBorder="1" applyAlignment="1">
      <alignment horizontal="center"/>
    </xf>
    <xf numFmtId="43" fontId="13" fillId="24" borderId="5" xfId="1" applyFont="1" applyFill="1" applyBorder="1" applyAlignment="1" applyProtection="1">
      <alignment horizontal="center" vertical="center" textRotation="90" wrapText="1"/>
    </xf>
    <xf numFmtId="43" fontId="13" fillId="24" borderId="13" xfId="1" applyFont="1" applyFill="1" applyBorder="1" applyAlignment="1" applyProtection="1">
      <alignment horizontal="center" vertical="center" textRotation="90" wrapText="1"/>
    </xf>
    <xf numFmtId="43" fontId="13" fillId="24" borderId="7" xfId="1" applyFont="1" applyFill="1" applyBorder="1" applyAlignment="1" applyProtection="1">
      <alignment horizontal="center" vertical="center" textRotation="90" wrapText="1"/>
    </xf>
    <xf numFmtId="0" fontId="8" fillId="9" borderId="3" xfId="7" applyFont="1" applyFill="1" applyBorder="1" applyAlignment="1">
      <alignment horizontal="center" wrapText="1"/>
    </xf>
    <xf numFmtId="0" fontId="8" fillId="9" borderId="9" xfId="7" applyFont="1" applyFill="1" applyBorder="1" applyAlignment="1">
      <alignment horizontal="center" wrapText="1"/>
    </xf>
    <xf numFmtId="0" fontId="8" fillId="9" borderId="3" xfId="7" applyFont="1" applyFill="1" applyBorder="1" applyAlignment="1">
      <alignment horizontal="center" textRotation="90" wrapText="1"/>
    </xf>
    <xf numFmtId="0" fontId="8" fillId="9" borderId="9" xfId="7" applyFont="1" applyFill="1" applyBorder="1" applyAlignment="1">
      <alignment horizontal="center" textRotation="90" wrapText="1"/>
    </xf>
    <xf numFmtId="43" fontId="13" fillId="4" borderId="3" xfId="1" applyFont="1" applyFill="1" applyBorder="1" applyAlignment="1" applyProtection="1">
      <alignment horizontal="center" vertical="center" textRotation="90" wrapText="1"/>
    </xf>
    <xf numFmtId="43" fontId="13" fillId="4" borderId="4" xfId="1" applyFont="1" applyFill="1" applyBorder="1" applyAlignment="1" applyProtection="1">
      <alignment horizontal="center" vertical="center" textRotation="90" wrapText="1"/>
    </xf>
    <xf numFmtId="43" fontId="13" fillId="4" borderId="9" xfId="1" applyFont="1" applyFill="1" applyBorder="1" applyAlignment="1" applyProtection="1">
      <alignment horizontal="center" vertical="center" textRotation="90" wrapText="1"/>
    </xf>
    <xf numFmtId="0" fontId="45" fillId="23" borderId="3" xfId="7" applyFill="1" applyBorder="1" applyAlignment="1">
      <alignment horizontal="center" wrapText="1"/>
    </xf>
    <xf numFmtId="0" fontId="45" fillId="23" borderId="4" xfId="7" applyFill="1" applyBorder="1" applyAlignment="1">
      <alignment horizontal="center" wrapText="1"/>
    </xf>
    <xf numFmtId="0" fontId="45" fillId="23" borderId="9" xfId="7" applyFill="1" applyBorder="1" applyAlignment="1">
      <alignment horizontal="center" wrapText="1"/>
    </xf>
    <xf numFmtId="0" fontId="45" fillId="11" borderId="3" xfId="7" applyFill="1" applyBorder="1" applyAlignment="1">
      <alignment horizontal="center" wrapText="1"/>
    </xf>
    <xf numFmtId="0" fontId="45" fillId="11" borderId="4" xfId="7" applyFill="1" applyBorder="1" applyAlignment="1">
      <alignment horizontal="center" wrapText="1"/>
    </xf>
    <xf numFmtId="0" fontId="45" fillId="11" borderId="9" xfId="7" applyFill="1" applyBorder="1" applyAlignment="1">
      <alignment horizontal="center" wrapText="1"/>
    </xf>
    <xf numFmtId="43" fontId="13" fillId="13" borderId="5" xfId="1" applyFont="1" applyFill="1" applyBorder="1" applyAlignment="1" applyProtection="1">
      <alignment horizontal="center" vertical="center" textRotation="90" wrapText="1"/>
    </xf>
    <xf numFmtId="43" fontId="13" fillId="13" borderId="13" xfId="1" applyFont="1" applyFill="1" applyBorder="1" applyAlignment="1" applyProtection="1">
      <alignment horizontal="center" vertical="center" textRotation="90" wrapText="1"/>
    </xf>
    <xf numFmtId="43" fontId="13" fillId="13" borderId="7" xfId="1" applyFont="1" applyFill="1" applyBorder="1" applyAlignment="1" applyProtection="1">
      <alignment horizontal="center" vertical="center" textRotation="90" wrapText="1"/>
    </xf>
    <xf numFmtId="43" fontId="13" fillId="13" borderId="3" xfId="1" applyFont="1" applyFill="1" applyBorder="1" applyAlignment="1" applyProtection="1">
      <alignment horizontal="center" vertical="center" textRotation="90" wrapText="1"/>
    </xf>
    <xf numFmtId="43" fontId="13" fillId="13" borderId="4" xfId="1" applyFont="1" applyFill="1" applyBorder="1" applyAlignment="1" applyProtection="1">
      <alignment horizontal="center" vertical="center" textRotation="90" wrapText="1"/>
    </xf>
    <xf numFmtId="43" fontId="13" fillId="13" borderId="9" xfId="1" applyFont="1" applyFill="1" applyBorder="1" applyAlignment="1" applyProtection="1">
      <alignment horizontal="center" vertical="center" textRotation="90" wrapText="1"/>
    </xf>
    <xf numFmtId="43" fontId="13" fillId="2" borderId="5" xfId="1" applyFont="1" applyFill="1" applyBorder="1" applyAlignment="1" applyProtection="1">
      <alignment horizontal="center" vertical="center" textRotation="90" wrapText="1"/>
    </xf>
    <xf numFmtId="43" fontId="13" fillId="2" borderId="13" xfId="1" applyFont="1" applyFill="1" applyBorder="1" applyAlignment="1" applyProtection="1">
      <alignment horizontal="center" vertical="center" textRotation="90" wrapText="1"/>
    </xf>
    <xf numFmtId="43" fontId="13" fillId="2" borderId="7" xfId="1" applyFont="1" applyFill="1" applyBorder="1" applyAlignment="1" applyProtection="1">
      <alignment horizontal="center" vertical="center" textRotation="90" wrapText="1"/>
    </xf>
    <xf numFmtId="0" fontId="8" fillId="9" borderId="3" xfId="7" applyFont="1" applyFill="1" applyBorder="1" applyAlignment="1">
      <alignment horizontal="center" vertical="center" wrapText="1"/>
    </xf>
    <xf numFmtId="0" fontId="8" fillId="9" borderId="4" xfId="7" applyFont="1" applyFill="1" applyBorder="1" applyAlignment="1">
      <alignment horizontal="center" vertical="center" wrapText="1"/>
    </xf>
    <xf numFmtId="0" fontId="8" fillId="9" borderId="9" xfId="7" applyFont="1" applyFill="1" applyBorder="1" applyAlignment="1">
      <alignment horizontal="center" vertical="center" wrapText="1"/>
    </xf>
    <xf numFmtId="0" fontId="8" fillId="9" borderId="2" xfId="7" applyFont="1" applyFill="1" applyBorder="1" applyAlignment="1">
      <alignment horizontal="center" vertical="center" wrapText="1"/>
    </xf>
    <xf numFmtId="0" fontId="8" fillId="9" borderId="3" xfId="7" applyFont="1" applyFill="1" applyBorder="1" applyAlignment="1">
      <alignment horizontal="center" vertical="center" textRotation="90"/>
    </xf>
    <xf numFmtId="0" fontId="8" fillId="9" borderId="4" xfId="7" applyFont="1" applyFill="1" applyBorder="1" applyAlignment="1">
      <alignment horizontal="center" vertical="center" textRotation="90"/>
    </xf>
    <xf numFmtId="0" fontId="8" fillId="9" borderId="9" xfId="7" applyFont="1" applyFill="1" applyBorder="1" applyAlignment="1">
      <alignment horizontal="center" vertical="center" textRotation="90"/>
    </xf>
    <xf numFmtId="43" fontId="9" fillId="12" borderId="5" xfId="1" applyFont="1" applyFill="1" applyBorder="1" applyAlignment="1" applyProtection="1">
      <alignment horizontal="center" vertical="center" textRotation="90" wrapText="1"/>
    </xf>
    <xf numFmtId="43" fontId="9" fillId="12" borderId="7" xfId="1" applyFont="1" applyFill="1" applyBorder="1" applyAlignment="1" applyProtection="1">
      <alignment horizontal="center" vertical="center" textRotation="90" wrapText="1"/>
    </xf>
    <xf numFmtId="43" fontId="9" fillId="4" borderId="6" xfId="1" applyFont="1" applyFill="1" applyBorder="1" applyAlignment="1" applyProtection="1">
      <alignment horizontal="center" vertical="center" textRotation="90" wrapText="1"/>
    </xf>
    <xf numFmtId="43" fontId="9" fillId="4" borderId="8" xfId="1" applyFont="1" applyFill="1" applyBorder="1" applyAlignment="1" applyProtection="1">
      <alignment horizontal="center" vertical="center" textRotation="90" wrapText="1"/>
    </xf>
    <xf numFmtId="43" fontId="9" fillId="13" borderId="5" xfId="1" applyFont="1" applyFill="1" applyBorder="1" applyAlignment="1" applyProtection="1">
      <alignment horizontal="center" vertical="center" textRotation="90" wrapText="1"/>
    </xf>
    <xf numFmtId="43" fontId="9" fillId="13" borderId="7" xfId="1" applyFont="1" applyFill="1" applyBorder="1" applyAlignment="1" applyProtection="1">
      <alignment horizontal="center" vertical="center" textRotation="90" wrapText="1"/>
    </xf>
    <xf numFmtId="43" fontId="9" fillId="10" borderId="2" xfId="1" applyFont="1" applyFill="1" applyBorder="1" applyAlignment="1" applyProtection="1">
      <alignment horizontal="center" vertical="center" wrapText="1"/>
    </xf>
    <xf numFmtId="43" fontId="10" fillId="10" borderId="2" xfId="1" applyFont="1" applyFill="1" applyBorder="1" applyAlignment="1" applyProtection="1">
      <alignment horizontal="center" vertical="center" wrapText="1"/>
    </xf>
    <xf numFmtId="43" fontId="11" fillId="10" borderId="2" xfId="1" applyFont="1" applyFill="1" applyBorder="1" applyAlignment="1" applyProtection="1">
      <alignment horizontal="center" vertical="center" wrapText="1"/>
    </xf>
    <xf numFmtId="43" fontId="9" fillId="13" borderId="5" xfId="1" applyFont="1" applyFill="1" applyBorder="1" applyAlignment="1" applyProtection="1">
      <alignment horizontal="center" vertical="center" textRotation="90"/>
    </xf>
    <xf numFmtId="43" fontId="9" fillId="13" borderId="7" xfId="1" applyFont="1" applyFill="1" applyBorder="1" applyAlignment="1" applyProtection="1">
      <alignment horizontal="center" vertical="center" textRotation="90"/>
    </xf>
    <xf numFmtId="0" fontId="4" fillId="2" borderId="0" xfId="7" applyFont="1" applyFill="1" applyAlignment="1">
      <alignment horizontal="center"/>
    </xf>
    <xf numFmtId="0" fontId="4" fillId="22" borderId="0" xfId="7" applyFont="1" applyFill="1" applyAlignment="1">
      <alignment horizontal="center"/>
    </xf>
    <xf numFmtId="43" fontId="6" fillId="8" borderId="1" xfId="1" applyFont="1" applyFill="1" applyBorder="1" applyAlignment="1">
      <alignment horizontal="center" vertical="center"/>
    </xf>
    <xf numFmtId="43" fontId="6" fillId="5" borderId="2" xfId="1" applyFont="1" applyFill="1" applyBorder="1" applyAlignment="1">
      <alignment horizontal="center" vertical="center"/>
    </xf>
    <xf numFmtId="3" fontId="13" fillId="20" borderId="6" xfId="0" applyNumberFormat="1" applyFont="1" applyFill="1" applyBorder="1" applyAlignment="1">
      <alignment horizontal="center" vertical="center" textRotation="90" wrapText="1"/>
    </xf>
    <xf numFmtId="3" fontId="13" fillId="20" borderId="14" xfId="0" applyNumberFormat="1" applyFont="1" applyFill="1" applyBorder="1" applyAlignment="1">
      <alignment horizontal="center" vertical="center" textRotation="90" wrapText="1"/>
    </xf>
    <xf numFmtId="3" fontId="13" fillId="20" borderId="8" xfId="0" applyNumberFormat="1" applyFont="1" applyFill="1" applyBorder="1" applyAlignment="1">
      <alignment horizontal="center" vertical="center" textRotation="90" wrapText="1"/>
    </xf>
    <xf numFmtId="3" fontId="13" fillId="14" borderId="5" xfId="0" applyNumberFormat="1" applyFont="1" applyFill="1" applyBorder="1" applyAlignment="1">
      <alignment horizontal="center" vertical="center" textRotation="90" wrapText="1"/>
    </xf>
    <xf numFmtId="3" fontId="13" fillId="14" borderId="13" xfId="0" applyNumberFormat="1" applyFont="1" applyFill="1" applyBorder="1" applyAlignment="1">
      <alignment horizontal="center" vertical="center" textRotation="90" wrapText="1"/>
    </xf>
    <xf numFmtId="3" fontId="13" fillId="14" borderId="7" xfId="0" applyNumberFormat="1" applyFont="1" applyFill="1" applyBorder="1" applyAlignment="1">
      <alignment horizontal="center" vertical="center" textRotation="90" wrapText="1"/>
    </xf>
    <xf numFmtId="3" fontId="14" fillId="15" borderId="6" xfId="0" applyNumberFormat="1" applyFont="1" applyFill="1" applyBorder="1" applyAlignment="1">
      <alignment horizontal="center" vertical="center" textRotation="90" wrapText="1"/>
    </xf>
    <xf numFmtId="3" fontId="14" fillId="15" borderId="14" xfId="0" applyNumberFormat="1" applyFont="1" applyFill="1" applyBorder="1" applyAlignment="1">
      <alignment horizontal="center" vertical="center" textRotation="90" wrapText="1"/>
    </xf>
    <xf numFmtId="3" fontId="14" fillId="15" borderId="8" xfId="0" applyNumberFormat="1" applyFont="1" applyFill="1" applyBorder="1" applyAlignment="1">
      <alignment horizontal="center" vertical="center" textRotation="90" wrapText="1"/>
    </xf>
    <xf numFmtId="0" fontId="0" fillId="21" borderId="3" xfId="0" applyFill="1" applyBorder="1" applyAlignment="1">
      <alignment horizontal="center" vertical="center" textRotation="90" wrapText="1"/>
    </xf>
    <xf numFmtId="0" fontId="0" fillId="21" borderId="4" xfId="0" applyFill="1" applyBorder="1" applyAlignment="1">
      <alignment horizontal="center" vertical="center" textRotation="90" wrapText="1"/>
    </xf>
    <xf numFmtId="0" fontId="0" fillId="21" borderId="9" xfId="0" applyFill="1" applyBorder="1" applyAlignment="1">
      <alignment horizontal="center" vertical="center" textRotation="90" wrapText="1"/>
    </xf>
    <xf numFmtId="0" fontId="8" fillId="3" borderId="2" xfId="0" applyFont="1" applyFill="1" applyBorder="1" applyAlignment="1">
      <alignment vertical="center"/>
    </xf>
    <xf numFmtId="3" fontId="13" fillId="13" borderId="5" xfId="0" applyNumberFormat="1" applyFont="1" applyFill="1" applyBorder="1" applyAlignment="1">
      <alignment horizontal="center" vertical="center" textRotation="90" wrapText="1"/>
    </xf>
    <xf numFmtId="3" fontId="13" fillId="13" borderId="13" xfId="0" applyNumberFormat="1" applyFont="1" applyFill="1" applyBorder="1" applyAlignment="1">
      <alignment horizontal="center" vertical="center" textRotation="90" wrapText="1"/>
    </xf>
    <xf numFmtId="3" fontId="13" fillId="13" borderId="7" xfId="0" applyNumberFormat="1" applyFont="1" applyFill="1" applyBorder="1" applyAlignment="1">
      <alignment horizontal="center" vertical="center" textRotation="90" wrapText="1"/>
    </xf>
    <xf numFmtId="0" fontId="2" fillId="9" borderId="3" xfId="0" applyFont="1" applyFill="1" applyBorder="1" applyAlignment="1">
      <alignment horizontal="center" vertical="center" textRotation="90" wrapText="1"/>
    </xf>
    <xf numFmtId="0" fontId="2" fillId="9" borderId="9" xfId="0" applyFont="1" applyFill="1" applyBorder="1" applyAlignment="1">
      <alignment horizontal="center" vertical="center" textRotation="90" wrapText="1"/>
    </xf>
    <xf numFmtId="0" fontId="8" fillId="3" borderId="9" xfId="0" applyFont="1" applyFill="1" applyBorder="1" applyAlignment="1">
      <alignment vertical="center"/>
    </xf>
    <xf numFmtId="3" fontId="13" fillId="4" borderId="5" xfId="0" applyNumberFormat="1" applyFont="1" applyFill="1" applyBorder="1" applyAlignment="1">
      <alignment horizontal="center" vertical="center" textRotation="90" wrapText="1"/>
    </xf>
    <xf numFmtId="3" fontId="13" fillId="4" borderId="13" xfId="0" applyNumberFormat="1" applyFont="1" applyFill="1" applyBorder="1" applyAlignment="1">
      <alignment horizontal="center" vertical="center" textRotation="90" wrapText="1"/>
    </xf>
    <xf numFmtId="3" fontId="13" fillId="4" borderId="7" xfId="0" applyNumberFormat="1" applyFont="1" applyFill="1" applyBorder="1" applyAlignment="1">
      <alignment horizontal="center" vertical="center" textRotation="90" wrapText="1"/>
    </xf>
    <xf numFmtId="164" fontId="0" fillId="21" borderId="3" xfId="0" applyNumberFormat="1" applyFill="1" applyBorder="1" applyAlignment="1">
      <alignment horizontal="center" vertical="center" textRotation="90" wrapText="1"/>
    </xf>
    <xf numFmtId="0" fontId="8" fillId="3" borderId="2" xfId="0" applyFont="1" applyFill="1" applyBorder="1"/>
    <xf numFmtId="3" fontId="13" fillId="2" borderId="5" xfId="0" applyNumberFormat="1" applyFont="1" applyFill="1" applyBorder="1" applyAlignment="1">
      <alignment horizontal="center" vertical="center" textRotation="90" wrapText="1"/>
    </xf>
    <xf numFmtId="3" fontId="13" fillId="2" borderId="13" xfId="0" applyNumberFormat="1" applyFont="1" applyFill="1" applyBorder="1" applyAlignment="1">
      <alignment horizontal="center" vertical="center" textRotation="90" wrapText="1"/>
    </xf>
    <xf numFmtId="3" fontId="13" fillId="2" borderId="7" xfId="0" applyNumberFormat="1" applyFont="1" applyFill="1" applyBorder="1" applyAlignment="1">
      <alignment horizontal="center" vertical="center" textRotation="90" wrapText="1"/>
    </xf>
    <xf numFmtId="3" fontId="13" fillId="15" borderId="6" xfId="0" applyNumberFormat="1" applyFont="1" applyFill="1" applyBorder="1" applyAlignment="1">
      <alignment horizontal="center" vertical="center" textRotation="90" wrapText="1"/>
    </xf>
    <xf numFmtId="3" fontId="13" fillId="15" borderId="14" xfId="0" applyNumberFormat="1" applyFont="1" applyFill="1" applyBorder="1" applyAlignment="1">
      <alignment horizontal="center" vertical="center" textRotation="90" wrapText="1"/>
    </xf>
    <xf numFmtId="3" fontId="13" fillId="15" borderId="8" xfId="0" applyNumberFormat="1" applyFont="1" applyFill="1" applyBorder="1" applyAlignment="1">
      <alignment horizontal="center" vertical="center" textRotation="90" wrapText="1"/>
    </xf>
    <xf numFmtId="0" fontId="12" fillId="21" borderId="3" xfId="0" applyFont="1" applyFill="1" applyBorder="1" applyAlignment="1">
      <alignment horizontal="center" vertical="center" wrapText="1"/>
    </xf>
    <xf numFmtId="0" fontId="12" fillId="21" borderId="4" xfId="0" applyFont="1" applyFill="1" applyBorder="1" applyAlignment="1">
      <alignment horizontal="center" vertical="center" wrapText="1"/>
    </xf>
    <xf numFmtId="0" fontId="12" fillId="21" borderId="9" xfId="0" applyFont="1" applyFill="1" applyBorder="1" applyAlignment="1">
      <alignment horizontal="center" vertical="center" wrapText="1"/>
    </xf>
    <xf numFmtId="3" fontId="9" fillId="12" borderId="5" xfId="0" applyNumberFormat="1" applyFont="1" applyFill="1" applyBorder="1" applyAlignment="1">
      <alignment horizontal="center" vertical="center" textRotation="90" wrapText="1"/>
    </xf>
    <xf numFmtId="3" fontId="9" fillId="12" borderId="7" xfId="0" applyNumberFormat="1" applyFont="1" applyFill="1" applyBorder="1" applyAlignment="1">
      <alignment horizontal="center" vertical="center" textRotation="90" wrapText="1"/>
    </xf>
    <xf numFmtId="3" fontId="9" fillId="4" borderId="6" xfId="0" applyNumberFormat="1" applyFont="1" applyFill="1" applyBorder="1" applyAlignment="1">
      <alignment horizontal="center" vertical="center" textRotation="90" wrapText="1"/>
    </xf>
    <xf numFmtId="3" fontId="9" fillId="4" borderId="8" xfId="0" applyNumberFormat="1" applyFont="1" applyFill="1" applyBorder="1" applyAlignment="1">
      <alignment horizontal="center" vertical="center" textRotation="90" wrapText="1"/>
    </xf>
    <xf numFmtId="3" fontId="9" fillId="13" borderId="5" xfId="0" applyNumberFormat="1" applyFont="1" applyFill="1" applyBorder="1" applyAlignment="1">
      <alignment horizontal="center" vertical="center" textRotation="90" wrapText="1"/>
    </xf>
    <xf numFmtId="3" fontId="9" fillId="13" borderId="7" xfId="0" applyNumberFormat="1" applyFont="1" applyFill="1" applyBorder="1" applyAlignment="1">
      <alignment horizontal="center" vertical="center" textRotation="90" wrapText="1"/>
    </xf>
    <xf numFmtId="3" fontId="13" fillId="10" borderId="2" xfId="0" applyNumberFormat="1" applyFont="1" applyFill="1" applyBorder="1" applyAlignment="1">
      <alignment horizontal="center" vertical="center" wrapText="1"/>
    </xf>
    <xf numFmtId="3" fontId="47" fillId="10" borderId="2" xfId="0" applyNumberFormat="1" applyFont="1" applyFill="1" applyBorder="1" applyAlignment="1">
      <alignment horizontal="center" vertical="center" wrapText="1"/>
    </xf>
    <xf numFmtId="3" fontId="48" fillId="10" borderId="2" xfId="0" applyNumberFormat="1" applyFont="1" applyFill="1" applyBorder="1" applyAlignment="1">
      <alignment horizontal="center" vertical="center" wrapText="1"/>
    </xf>
    <xf numFmtId="3" fontId="9" fillId="13" borderId="5" xfId="0" applyNumberFormat="1" applyFont="1" applyFill="1" applyBorder="1" applyAlignment="1">
      <alignment horizontal="center" vertical="center" textRotation="90"/>
    </xf>
    <xf numFmtId="3" fontId="9" fillId="13" borderId="7" xfId="0" applyNumberFormat="1" applyFont="1" applyFill="1" applyBorder="1" applyAlignment="1">
      <alignment horizontal="center" vertical="center" textRotation="90"/>
    </xf>
    <xf numFmtId="0" fontId="4" fillId="3" borderId="0" xfId="0" applyFont="1" applyFill="1" applyAlignment="1">
      <alignment horizontal="left" vertical="center"/>
    </xf>
    <xf numFmtId="0" fontId="0" fillId="21" borderId="3" xfId="0" applyFill="1" applyBorder="1" applyAlignment="1">
      <alignment horizontal="center" vertical="center" wrapText="1"/>
    </xf>
    <xf numFmtId="0" fontId="0" fillId="21" borderId="4" xfId="0" applyFill="1" applyBorder="1" applyAlignment="1">
      <alignment horizontal="center" vertical="center" wrapText="1"/>
    </xf>
    <xf numFmtId="0" fontId="0" fillId="21" borderId="9" xfId="0" applyFill="1" applyBorder="1" applyAlignment="1">
      <alignment horizontal="center" vertical="center" wrapText="1"/>
    </xf>
    <xf numFmtId="0" fontId="7" fillId="3" borderId="2" xfId="0" applyFont="1" applyFill="1" applyBorder="1" applyAlignment="1">
      <alignment vertical="center"/>
    </xf>
    <xf numFmtId="0" fontId="7" fillId="3" borderId="2" xfId="0" applyFont="1" applyFill="1" applyBorder="1" applyAlignment="1">
      <alignment vertical="center" wrapText="1"/>
    </xf>
    <xf numFmtId="0" fontId="7" fillId="9" borderId="3" xfId="0" applyFont="1" applyFill="1" applyBorder="1" applyAlignment="1">
      <alignment horizontal="center" vertical="center" wrapText="1"/>
    </xf>
    <xf numFmtId="0" fontId="7" fillId="9" borderId="9" xfId="0" applyFont="1" applyFill="1" applyBorder="1" applyAlignment="1">
      <alignment horizontal="center" vertical="center" wrapText="1"/>
    </xf>
    <xf numFmtId="0" fontId="7" fillId="9" borderId="3" xfId="0" applyFont="1" applyFill="1" applyBorder="1" applyAlignment="1">
      <alignment horizontal="center" vertical="center" textRotation="90" wrapText="1"/>
    </xf>
    <xf numFmtId="0" fontId="7" fillId="9" borderId="9" xfId="0" applyFont="1" applyFill="1" applyBorder="1" applyAlignment="1">
      <alignment horizontal="center" vertical="center" textRotation="90" wrapText="1"/>
    </xf>
    <xf numFmtId="0" fontId="7" fillId="9" borderId="3" xfId="0" applyFont="1" applyFill="1" applyBorder="1" applyAlignment="1">
      <alignment horizontal="center" vertical="center"/>
    </xf>
    <xf numFmtId="0" fontId="7" fillId="9" borderId="9" xfId="0" applyFont="1" applyFill="1" applyBorder="1" applyAlignment="1">
      <alignment horizontal="center" vertical="center"/>
    </xf>
    <xf numFmtId="164" fontId="0" fillId="21" borderId="3" xfId="0" applyNumberFormat="1" applyFill="1" applyBorder="1" applyAlignment="1">
      <alignment horizontal="center" vertical="center" wrapText="1"/>
    </xf>
    <xf numFmtId="0" fontId="7" fillId="3" borderId="2" xfId="0" applyFont="1" applyFill="1" applyBorder="1" applyAlignment="1"/>
    <xf numFmtId="0" fontId="8" fillId="9" borderId="3" xfId="0" applyFont="1" applyFill="1" applyBorder="1" applyAlignment="1">
      <alignment horizontal="center" vertical="center" textRotation="90"/>
    </xf>
    <xf numFmtId="0" fontId="8" fillId="9" borderId="4" xfId="0" applyFont="1" applyFill="1" applyBorder="1" applyAlignment="1">
      <alignment horizontal="center" vertical="center" textRotation="90"/>
    </xf>
    <xf numFmtId="0" fontId="8" fillId="9" borderId="9" xfId="0" applyFont="1" applyFill="1" applyBorder="1" applyAlignment="1">
      <alignment horizontal="center" vertical="center" textRotation="90"/>
    </xf>
    <xf numFmtId="0" fontId="12" fillId="29" borderId="3" xfId="7" applyFont="1" applyFill="1" applyBorder="1" applyAlignment="1">
      <alignment horizontal="center" vertical="center" wrapText="1"/>
    </xf>
    <xf numFmtId="0" fontId="12" fillId="29" borderId="4" xfId="7" applyFont="1" applyFill="1" applyBorder="1" applyAlignment="1">
      <alignment horizontal="center" vertical="center" wrapText="1"/>
    </xf>
    <xf numFmtId="0" fontId="12" fillId="29" borderId="9" xfId="7" applyFont="1" applyFill="1" applyBorder="1" applyAlignment="1">
      <alignment horizontal="center" vertical="center" wrapText="1"/>
    </xf>
    <xf numFmtId="0" fontId="12" fillId="11" borderId="3" xfId="7" applyFont="1" applyFill="1" applyBorder="1" applyAlignment="1">
      <alignment horizontal="center" vertical="center" wrapText="1"/>
    </xf>
    <xf numFmtId="0" fontId="12" fillId="11" borderId="4" xfId="7" applyFont="1" applyFill="1" applyBorder="1" applyAlignment="1">
      <alignment horizontal="center" vertical="center" wrapText="1"/>
    </xf>
    <xf numFmtId="0" fontId="12" fillId="11" borderId="9" xfId="7" applyFont="1" applyFill="1" applyBorder="1" applyAlignment="1">
      <alignment horizontal="center" vertical="center" wrapText="1"/>
    </xf>
    <xf numFmtId="3" fontId="9" fillId="12" borderId="5" xfId="7" applyNumberFormat="1" applyFont="1" applyFill="1" applyBorder="1" applyAlignment="1" applyProtection="1">
      <alignment horizontal="center" vertical="center" textRotation="90" wrapText="1"/>
    </xf>
    <xf numFmtId="3" fontId="9" fillId="12" borderId="7" xfId="7" applyNumberFormat="1" applyFont="1" applyFill="1" applyBorder="1" applyAlignment="1" applyProtection="1">
      <alignment horizontal="center" vertical="center" textRotation="90" wrapText="1"/>
    </xf>
    <xf numFmtId="3" fontId="9" fillId="4" borderId="6" xfId="7" applyNumberFormat="1" applyFont="1" applyFill="1" applyBorder="1" applyAlignment="1" applyProtection="1">
      <alignment horizontal="center" vertical="center" textRotation="90" wrapText="1"/>
    </xf>
    <xf numFmtId="3" fontId="9" fillId="4" borderId="8" xfId="7" applyNumberFormat="1" applyFont="1" applyFill="1" applyBorder="1" applyAlignment="1" applyProtection="1">
      <alignment horizontal="center" vertical="center" textRotation="90" wrapText="1"/>
    </xf>
    <xf numFmtId="3" fontId="9" fillId="13" borderId="5" xfId="7" applyNumberFormat="1" applyFont="1" applyFill="1" applyBorder="1" applyAlignment="1" applyProtection="1">
      <alignment horizontal="center" vertical="center" textRotation="90" wrapText="1"/>
    </xf>
    <xf numFmtId="3" fontId="9" fillId="13" borderId="7" xfId="7" applyNumberFormat="1" applyFont="1" applyFill="1" applyBorder="1" applyAlignment="1" applyProtection="1">
      <alignment horizontal="center" vertical="center" textRotation="90" wrapText="1"/>
    </xf>
    <xf numFmtId="3" fontId="9" fillId="5" borderId="6" xfId="7" applyNumberFormat="1" applyFont="1" applyFill="1" applyBorder="1" applyAlignment="1" applyProtection="1">
      <alignment horizontal="center" vertical="center" textRotation="90" wrapText="1"/>
    </xf>
    <xf numFmtId="3" fontId="9" fillId="5" borderId="8" xfId="7" applyNumberFormat="1" applyFont="1" applyFill="1" applyBorder="1" applyAlignment="1" applyProtection="1">
      <alignment horizontal="center" vertical="center" textRotation="90" wrapText="1"/>
    </xf>
    <xf numFmtId="3" fontId="9" fillId="10" borderId="2" xfId="7" applyNumberFormat="1" applyFont="1" applyFill="1" applyBorder="1" applyAlignment="1" applyProtection="1">
      <alignment horizontal="center" vertical="center" wrapText="1"/>
    </xf>
    <xf numFmtId="3" fontId="10" fillId="10" borderId="2" xfId="7" applyNumberFormat="1" applyFont="1" applyFill="1" applyBorder="1" applyAlignment="1" applyProtection="1">
      <alignment horizontal="center" vertical="center" wrapText="1"/>
    </xf>
    <xf numFmtId="3" fontId="11" fillId="10" borderId="2" xfId="7" applyNumberFormat="1" applyFont="1" applyFill="1" applyBorder="1" applyAlignment="1" applyProtection="1">
      <alignment horizontal="center" vertical="center" wrapText="1"/>
    </xf>
    <xf numFmtId="0" fontId="6" fillId="5" borderId="2" xfId="7" applyFont="1" applyFill="1" applyBorder="1" applyAlignment="1">
      <alignment horizontal="center"/>
    </xf>
    <xf numFmtId="0" fontId="8" fillId="9" borderId="3" xfId="7" applyFont="1" applyFill="1" applyBorder="1" applyAlignment="1">
      <alignment horizontal="center" vertical="center" textRotation="90" wrapText="1"/>
    </xf>
    <xf numFmtId="0" fontId="8" fillId="9" borderId="4" xfId="7" applyFont="1" applyFill="1" applyBorder="1" applyAlignment="1">
      <alignment horizontal="center" vertical="center" textRotation="90" wrapText="1"/>
    </xf>
    <xf numFmtId="0" fontId="8" fillId="9" borderId="9" xfId="7" applyFont="1" applyFill="1" applyBorder="1" applyAlignment="1">
      <alignment horizontal="center" vertical="center" textRotation="90" wrapText="1"/>
    </xf>
    <xf numFmtId="0" fontId="8" fillId="9" borderId="3" xfId="7" applyFont="1" applyFill="1" applyBorder="1" applyAlignment="1">
      <alignment horizontal="center" vertical="center"/>
    </xf>
    <xf numFmtId="0" fontId="8" fillId="9" borderId="4" xfId="7" applyFont="1" applyFill="1" applyBorder="1" applyAlignment="1">
      <alignment horizontal="center" vertical="center"/>
    </xf>
    <xf numFmtId="0" fontId="8" fillId="9" borderId="9" xfId="7" applyFont="1" applyFill="1" applyBorder="1" applyAlignment="1">
      <alignment horizontal="center" vertical="center"/>
    </xf>
    <xf numFmtId="3" fontId="9" fillId="13" borderId="5" xfId="7" applyNumberFormat="1" applyFont="1" applyFill="1" applyBorder="1" applyAlignment="1" applyProtection="1">
      <alignment horizontal="center" vertical="center" textRotation="90"/>
    </xf>
    <xf numFmtId="3" fontId="9" fillId="13" borderId="7" xfId="7" applyNumberFormat="1" applyFont="1" applyFill="1" applyBorder="1" applyAlignment="1" applyProtection="1">
      <alignment horizontal="center" vertical="center" textRotation="90"/>
    </xf>
    <xf numFmtId="0" fontId="4" fillId="22" borderId="0" xfId="7" applyFont="1" applyFill="1" applyAlignment="1">
      <alignment horizontal="left"/>
    </xf>
    <xf numFmtId="0" fontId="4" fillId="8" borderId="0" xfId="7" applyFont="1" applyFill="1" applyAlignment="1">
      <alignment horizontal="left"/>
    </xf>
    <xf numFmtId="0" fontId="6" fillId="8" borderId="1" xfId="7" applyFont="1" applyFill="1" applyBorder="1" applyAlignment="1">
      <alignment horizontal="center"/>
    </xf>
    <xf numFmtId="0" fontId="4" fillId="2" borderId="0" xfId="0" applyFont="1" applyFill="1" applyAlignment="1">
      <alignment horizontal="center" vertical="center"/>
    </xf>
    <xf numFmtId="0" fontId="4" fillId="3" borderId="0" xfId="0" applyFont="1" applyFill="1" applyAlignment="1">
      <alignment horizontal="center" vertical="center"/>
    </xf>
    <xf numFmtId="0" fontId="6" fillId="8" borderId="1" xfId="0" applyFont="1" applyFill="1" applyBorder="1" applyAlignment="1">
      <alignment horizontal="center" vertical="center"/>
    </xf>
    <xf numFmtId="0" fontId="6" fillId="5" borderId="2" xfId="0" applyFont="1" applyFill="1" applyBorder="1" applyAlignment="1">
      <alignment horizontal="center" vertical="center"/>
    </xf>
    <xf numFmtId="0" fontId="8" fillId="3" borderId="2" xfId="0" applyFont="1" applyFill="1" applyBorder="1" applyAlignment="1">
      <alignment horizontal="left" vertical="center"/>
    </xf>
    <xf numFmtId="0" fontId="4" fillId="3" borderId="5" xfId="0" applyFont="1" applyFill="1" applyBorder="1" applyAlignment="1">
      <alignment horizontal="left" vertical="center"/>
    </xf>
    <xf numFmtId="0" fontId="4" fillId="3" borderId="16" xfId="0" applyFont="1" applyFill="1" applyBorder="1" applyAlignment="1">
      <alignment horizontal="left" vertical="center"/>
    </xf>
    <xf numFmtId="0" fontId="4" fillId="3" borderId="6" xfId="0" applyFont="1" applyFill="1" applyBorder="1" applyAlignment="1">
      <alignment horizontal="left" vertical="center"/>
    </xf>
  </cellXfs>
  <cellStyles count="10">
    <cellStyle name="Millares" xfId="1" builtinId="3"/>
    <cellStyle name="Millares [0]" xfId="2" builtinId="6"/>
    <cellStyle name="Millares [0] 2" xfId="8" xr:uid="{E3508964-A6DE-4B47-A5BF-77D9A3E53725}"/>
    <cellStyle name="Moneda [0]" xfId="3" builtinId="7"/>
    <cellStyle name="Moneda 2" xfId="5" xr:uid="{1E56CC7E-F051-422B-B212-0B81A21B2B16}"/>
    <cellStyle name="Normal" xfId="0" builtinId="0"/>
    <cellStyle name="Normal 2" xfId="7" xr:uid="{65BB8234-3F2E-4034-B9A9-C431BA68529D}"/>
    <cellStyle name="Normal 2 2" xfId="6" xr:uid="{747E1CA4-EB10-4F1B-BCE9-3A6B09C569D6}"/>
    <cellStyle name="Normal 2 3" xfId="9" xr:uid="{5580023C-8CDA-4DF4-9C13-CE31CC4F8264}"/>
    <cellStyle name="Porcentaje"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883107-7B67-4B5F-B8ED-A67FD5F09ED6}">
  <dimension ref="A1:XFD147"/>
  <sheetViews>
    <sheetView topLeftCell="A76" zoomScale="99" zoomScaleNormal="99" workbookViewId="0">
      <pane xSplit="1" topLeftCell="B1" activePane="topRight" state="frozen"/>
      <selection activeCell="A7" sqref="A7"/>
      <selection pane="topRight" activeCell="B3" sqref="B3:I3"/>
    </sheetView>
  </sheetViews>
  <sheetFormatPr baseColWidth="10" defaultRowHeight="14.5"/>
  <cols>
    <col min="1" max="1" width="11" style="1" customWidth="1"/>
    <col min="2" max="2" width="32.36328125" customWidth="1"/>
    <col min="3" max="3" width="26.453125" style="176" customWidth="1"/>
    <col min="4" max="4" width="10.36328125" style="177" customWidth="1"/>
    <col min="5" max="5" width="11.08984375" style="177" customWidth="1"/>
    <col min="6" max="6" width="11.08984375" style="178" customWidth="1"/>
    <col min="7" max="7" width="12.1796875" style="179" customWidth="1"/>
    <col min="8" max="8" width="21.453125" customWidth="1"/>
    <col min="9" max="9" width="65.54296875" customWidth="1"/>
    <col min="10" max="10" width="18.81640625" customWidth="1"/>
    <col min="11" max="11" width="18.26953125" customWidth="1"/>
    <col min="12" max="12" width="18.36328125" customWidth="1"/>
    <col min="13" max="13" width="22.36328125" style="4" customWidth="1"/>
    <col min="14" max="14" width="22.6328125" customWidth="1"/>
    <col min="15" max="15" width="19.08984375" style="5" customWidth="1"/>
    <col min="16" max="16" width="20" style="4" customWidth="1"/>
    <col min="17" max="17" width="19" style="6" customWidth="1"/>
    <col min="18" max="18" width="16" customWidth="1"/>
    <col min="19" max="19" width="19.36328125" customWidth="1"/>
    <col min="20" max="20" width="18.08984375" customWidth="1"/>
    <col min="21" max="21" width="16.7265625" customWidth="1"/>
    <col min="22" max="22" width="17.7265625" customWidth="1"/>
    <col min="23" max="23" width="16.90625" customWidth="1"/>
    <col min="24" max="24" width="21.1796875" style="7" customWidth="1"/>
    <col min="25" max="25" width="21.90625" customWidth="1"/>
  </cols>
  <sheetData>
    <row r="1" spans="1:25" ht="18.5">
      <c r="B1" s="815" t="s">
        <v>0</v>
      </c>
      <c r="C1" s="815"/>
      <c r="D1" s="815"/>
      <c r="E1" s="815"/>
      <c r="F1" s="815"/>
      <c r="G1" s="815"/>
      <c r="H1" s="815"/>
      <c r="I1" s="815"/>
      <c r="J1" s="815"/>
      <c r="K1" s="815"/>
      <c r="L1" s="815"/>
      <c r="M1" s="815"/>
      <c r="N1" s="815"/>
      <c r="O1" s="815"/>
      <c r="P1" s="815"/>
      <c r="Q1" s="815"/>
      <c r="R1" s="815"/>
      <c r="S1" s="815"/>
      <c r="T1" s="815"/>
      <c r="U1" s="815"/>
      <c r="V1" s="815"/>
      <c r="W1" s="815"/>
      <c r="X1" s="815"/>
      <c r="Y1" s="2"/>
    </row>
    <row r="2" spans="1:25" ht="18.5">
      <c r="B2" s="815" t="s">
        <v>1</v>
      </c>
      <c r="C2" s="815"/>
      <c r="D2" s="815"/>
      <c r="E2" s="815"/>
      <c r="F2" s="815"/>
      <c r="G2" s="815"/>
      <c r="H2" s="815"/>
      <c r="I2" s="815"/>
      <c r="J2" s="815"/>
      <c r="K2" s="815"/>
      <c r="L2" s="815"/>
      <c r="M2" s="815"/>
      <c r="N2" s="815"/>
      <c r="O2" s="815"/>
      <c r="P2" s="815"/>
      <c r="Q2" s="815"/>
      <c r="R2" s="815"/>
      <c r="S2" s="815"/>
      <c r="T2" s="815"/>
      <c r="U2" s="815"/>
      <c r="V2" s="815"/>
      <c r="W2" s="815"/>
      <c r="X2" s="815"/>
      <c r="Y2" s="2"/>
    </row>
    <row r="3" spans="1:25" ht="18.5">
      <c r="B3" s="816" t="s">
        <v>2</v>
      </c>
      <c r="C3" s="816"/>
      <c r="D3" s="816"/>
      <c r="E3" s="816"/>
      <c r="F3" s="816"/>
      <c r="G3" s="816"/>
      <c r="H3" s="816"/>
      <c r="I3" s="816"/>
      <c r="J3" s="3"/>
      <c r="K3" s="3"/>
      <c r="L3" s="3"/>
      <c r="M3" s="3"/>
      <c r="N3" s="4"/>
      <c r="R3" s="4"/>
      <c r="S3" s="4"/>
      <c r="T3" s="4"/>
      <c r="U3" s="4"/>
      <c r="V3" s="4"/>
      <c r="W3" s="4"/>
      <c r="Y3" s="2"/>
    </row>
    <row r="4" spans="1:25" ht="18.5">
      <c r="B4" s="816" t="s">
        <v>3</v>
      </c>
      <c r="C4" s="816"/>
      <c r="D4" s="816"/>
      <c r="E4" s="816"/>
      <c r="F4" s="816"/>
      <c r="G4" s="816"/>
      <c r="H4" s="816"/>
      <c r="I4" s="816"/>
      <c r="J4" s="3"/>
      <c r="K4" s="3"/>
      <c r="L4" s="3"/>
      <c r="M4" s="3"/>
      <c r="N4" s="4"/>
      <c r="R4" s="4"/>
      <c r="S4" s="4"/>
      <c r="T4" s="4"/>
      <c r="U4" s="4"/>
      <c r="V4" s="4"/>
      <c r="W4" s="4"/>
      <c r="Y4" s="2"/>
    </row>
    <row r="5" spans="1:25" ht="18.5">
      <c r="B5" s="8" t="s">
        <v>4</v>
      </c>
      <c r="C5" s="727" t="s">
        <v>5</v>
      </c>
      <c r="D5" s="728"/>
      <c r="E5" s="728"/>
      <c r="F5" s="728"/>
      <c r="G5" s="728"/>
      <c r="H5" s="729"/>
      <c r="I5" s="729"/>
      <c r="J5" s="11"/>
      <c r="K5" s="11"/>
      <c r="L5" s="11"/>
      <c r="M5" s="11"/>
      <c r="N5" s="4"/>
      <c r="R5" s="4"/>
      <c r="S5" s="4"/>
      <c r="T5" s="4"/>
      <c r="U5" s="4"/>
      <c r="V5" s="4"/>
      <c r="W5" s="4"/>
      <c r="Y5" s="2"/>
    </row>
    <row r="6" spans="1:25" ht="21">
      <c r="B6" s="817" t="s">
        <v>6</v>
      </c>
      <c r="C6" s="817"/>
      <c r="D6" s="817" t="s">
        <v>7</v>
      </c>
      <c r="E6" s="817"/>
      <c r="F6" s="817"/>
      <c r="G6" s="817"/>
      <c r="H6" s="817"/>
      <c r="I6" s="817"/>
      <c r="J6" s="818" t="s">
        <v>8</v>
      </c>
      <c r="K6" s="818"/>
      <c r="L6" s="818"/>
      <c r="M6" s="818"/>
      <c r="N6" s="818"/>
      <c r="O6" s="818"/>
      <c r="P6" s="818"/>
      <c r="Q6" s="818"/>
      <c r="R6" s="818"/>
      <c r="S6" s="818"/>
      <c r="T6" s="818"/>
      <c r="U6" s="818"/>
      <c r="V6" s="818"/>
      <c r="W6" s="818"/>
      <c r="X6" s="12"/>
      <c r="Y6" s="2"/>
    </row>
    <row r="7" spans="1:25" ht="21">
      <c r="A7" s="13"/>
      <c r="B7" s="14"/>
      <c r="C7" s="15"/>
      <c r="D7" s="16"/>
      <c r="E7" s="16"/>
      <c r="F7" s="17"/>
      <c r="G7" s="18"/>
      <c r="H7" s="14"/>
      <c r="I7" s="16"/>
      <c r="J7" s="819" t="s">
        <v>9</v>
      </c>
      <c r="K7" s="819"/>
      <c r="L7" s="819"/>
      <c r="M7" s="819"/>
      <c r="N7" s="819"/>
      <c r="O7" s="819"/>
      <c r="P7" s="819"/>
      <c r="Q7" s="819"/>
      <c r="R7" s="819"/>
      <c r="S7" s="819"/>
      <c r="T7" s="819"/>
      <c r="U7" s="819"/>
      <c r="V7" s="819"/>
      <c r="W7" s="819"/>
      <c r="Y7" s="2"/>
    </row>
    <row r="8" spans="1:25" ht="52" customHeight="1">
      <c r="A8" s="820" t="s">
        <v>10</v>
      </c>
      <c r="B8" s="751" t="s">
        <v>11</v>
      </c>
      <c r="C8" s="751" t="s">
        <v>12</v>
      </c>
      <c r="D8" s="753" t="s">
        <v>13</v>
      </c>
      <c r="E8" s="753" t="s">
        <v>14</v>
      </c>
      <c r="F8" s="823" t="s">
        <v>15</v>
      </c>
      <c r="G8" s="826" t="s">
        <v>16</v>
      </c>
      <c r="H8" s="751" t="s">
        <v>17</v>
      </c>
      <c r="I8" s="774" t="s">
        <v>18</v>
      </c>
      <c r="J8" s="808" t="s">
        <v>19</v>
      </c>
      <c r="K8" s="808"/>
      <c r="L8" s="808" t="s">
        <v>20</v>
      </c>
      <c r="M8" s="808"/>
      <c r="N8" s="809" t="s">
        <v>21</v>
      </c>
      <c r="O8" s="810"/>
      <c r="P8" s="808" t="s">
        <v>22</v>
      </c>
      <c r="Q8" s="808"/>
      <c r="R8" s="808" t="s">
        <v>23</v>
      </c>
      <c r="S8" s="808"/>
      <c r="T8" s="808" t="s">
        <v>24</v>
      </c>
      <c r="U8" s="808"/>
      <c r="V8" s="808" t="s">
        <v>25</v>
      </c>
      <c r="W8" s="808"/>
      <c r="X8" s="830" t="s">
        <v>26</v>
      </c>
      <c r="Y8" s="795" t="s">
        <v>27</v>
      </c>
    </row>
    <row r="9" spans="1:25" ht="93.5" customHeight="1">
      <c r="A9" s="820"/>
      <c r="B9" s="821"/>
      <c r="C9" s="821"/>
      <c r="D9" s="822"/>
      <c r="E9" s="822"/>
      <c r="F9" s="824"/>
      <c r="G9" s="827"/>
      <c r="H9" s="821"/>
      <c r="I9" s="829"/>
      <c r="J9" s="798" t="s">
        <v>28</v>
      </c>
      <c r="K9" s="800" t="s">
        <v>29</v>
      </c>
      <c r="L9" s="802" t="s">
        <v>28</v>
      </c>
      <c r="M9" s="804" t="s">
        <v>29</v>
      </c>
      <c r="N9" s="802" t="s">
        <v>30</v>
      </c>
      <c r="O9" s="800" t="s">
        <v>29</v>
      </c>
      <c r="P9" s="806" t="s">
        <v>30</v>
      </c>
      <c r="Q9" s="811" t="s">
        <v>29</v>
      </c>
      <c r="R9" s="802" t="s">
        <v>28</v>
      </c>
      <c r="S9" s="800" t="s">
        <v>29</v>
      </c>
      <c r="T9" s="813" t="s">
        <v>30</v>
      </c>
      <c r="U9" s="800" t="s">
        <v>29</v>
      </c>
      <c r="V9" s="20" t="s">
        <v>28</v>
      </c>
      <c r="W9" s="21" t="s">
        <v>29</v>
      </c>
      <c r="X9" s="831"/>
      <c r="Y9" s="796"/>
    </row>
    <row r="10" spans="1:25" ht="160.5" customHeight="1">
      <c r="A10" s="820"/>
      <c r="B10" s="821"/>
      <c r="C10" s="821"/>
      <c r="D10" s="822"/>
      <c r="E10" s="822"/>
      <c r="F10" s="824"/>
      <c r="G10" s="827"/>
      <c r="H10" s="821"/>
      <c r="I10" s="829"/>
      <c r="J10" s="799"/>
      <c r="K10" s="801"/>
      <c r="L10" s="803"/>
      <c r="M10" s="805"/>
      <c r="N10" s="803"/>
      <c r="O10" s="801"/>
      <c r="P10" s="807"/>
      <c r="Q10" s="812"/>
      <c r="R10" s="803"/>
      <c r="S10" s="801"/>
      <c r="T10" s="814"/>
      <c r="U10" s="801"/>
      <c r="V10" s="22">
        <f>+V11+V27+V46+V55+V72+V93+V117</f>
        <v>0</v>
      </c>
      <c r="W10" s="23">
        <f>+W11+W27+W46+W55+W72+W93+W117</f>
        <v>565935861</v>
      </c>
      <c r="X10" s="831"/>
      <c r="Y10" s="796"/>
    </row>
    <row r="11" spans="1:25" ht="176.5" customHeight="1">
      <c r="A11" s="820"/>
      <c r="B11" s="752"/>
      <c r="C11" s="752"/>
      <c r="D11" s="754"/>
      <c r="E11" s="754"/>
      <c r="F11" s="825"/>
      <c r="G11" s="828"/>
      <c r="H11" s="752"/>
      <c r="I11" s="775"/>
      <c r="J11" s="24">
        <f t="shared" ref="J11:U11" si="0">SUM(J16:J26)</f>
        <v>0</v>
      </c>
      <c r="K11" s="25">
        <f t="shared" si="0"/>
        <v>0</v>
      </c>
      <c r="L11" s="24">
        <f t="shared" si="0"/>
        <v>0</v>
      </c>
      <c r="M11" s="26">
        <f t="shared" si="0"/>
        <v>338749418</v>
      </c>
      <c r="N11" s="24">
        <f t="shared" si="0"/>
        <v>0</v>
      </c>
      <c r="O11" s="25">
        <f t="shared" si="0"/>
        <v>2280458</v>
      </c>
      <c r="P11" s="26">
        <f t="shared" si="0"/>
        <v>0</v>
      </c>
      <c r="Q11" s="27">
        <f t="shared" si="0"/>
        <v>101032461</v>
      </c>
      <c r="R11" s="24">
        <f t="shared" si="0"/>
        <v>0</v>
      </c>
      <c r="S11" s="25">
        <f t="shared" si="0"/>
        <v>0</v>
      </c>
      <c r="T11" s="24">
        <f t="shared" si="0"/>
        <v>0</v>
      </c>
      <c r="U11" s="25">
        <f t="shared" si="0"/>
        <v>0</v>
      </c>
      <c r="V11" s="28">
        <f>+J11+L11+N11+P11+R11+T11</f>
        <v>0</v>
      </c>
      <c r="W11" s="29">
        <f>+K11+M11+O11+Q11+S11+U11</f>
        <v>442062337</v>
      </c>
      <c r="X11" s="832"/>
      <c r="Y11" s="797"/>
    </row>
    <row r="12" spans="1:25" ht="152.5" customHeight="1">
      <c r="A12" s="99">
        <v>24</v>
      </c>
      <c r="B12" s="680" t="s">
        <v>31</v>
      </c>
      <c r="C12" s="681" t="s">
        <v>32</v>
      </c>
      <c r="D12" s="682">
        <v>200</v>
      </c>
      <c r="E12" s="71">
        <v>400</v>
      </c>
      <c r="F12" s="71">
        <v>80</v>
      </c>
      <c r="G12" s="71">
        <v>58</v>
      </c>
      <c r="H12" s="683" t="s">
        <v>33</v>
      </c>
      <c r="I12" s="680" t="s">
        <v>34</v>
      </c>
      <c r="J12" s="679"/>
      <c r="K12" s="681"/>
      <c r="L12" s="682"/>
      <c r="M12" s="71"/>
      <c r="N12" s="679"/>
      <c r="O12" s="681"/>
      <c r="P12" s="682"/>
      <c r="Q12" s="71"/>
      <c r="R12" s="679"/>
      <c r="S12" s="684">
        <v>9000000</v>
      </c>
      <c r="T12" s="682"/>
      <c r="U12" s="71"/>
      <c r="V12" s="679"/>
      <c r="W12" s="681"/>
      <c r="X12" s="682">
        <v>58</v>
      </c>
      <c r="Y12" s="71"/>
    </row>
    <row r="13" spans="1:25" ht="141" customHeight="1">
      <c r="A13" s="99">
        <v>25</v>
      </c>
      <c r="B13" s="685" t="s">
        <v>35</v>
      </c>
      <c r="C13" s="681" t="s">
        <v>32</v>
      </c>
      <c r="D13" s="686">
        <v>140</v>
      </c>
      <c r="E13" s="682">
        <v>150</v>
      </c>
      <c r="F13" s="679">
        <v>35</v>
      </c>
      <c r="G13" s="681">
        <v>48</v>
      </c>
      <c r="H13" s="683" t="s">
        <v>36</v>
      </c>
      <c r="I13" s="680" t="s">
        <v>37</v>
      </c>
      <c r="J13" s="679"/>
      <c r="K13" s="681"/>
      <c r="L13" s="682"/>
      <c r="M13" s="71"/>
      <c r="N13" s="679"/>
      <c r="O13" s="681"/>
      <c r="P13" s="682"/>
      <c r="Q13" s="687">
        <v>6146200</v>
      </c>
      <c r="R13" s="679"/>
      <c r="S13" s="681"/>
      <c r="T13" s="682"/>
      <c r="U13" s="71"/>
      <c r="V13" s="679"/>
      <c r="W13" s="688"/>
      <c r="X13" s="682"/>
      <c r="Y13" s="71"/>
    </row>
    <row r="14" spans="1:25" ht="122.5" customHeight="1">
      <c r="A14" s="99">
        <v>26</v>
      </c>
      <c r="B14" s="680" t="s">
        <v>38</v>
      </c>
      <c r="C14" s="681" t="s">
        <v>39</v>
      </c>
      <c r="D14" s="682">
        <v>50</v>
      </c>
      <c r="E14" s="71">
        <v>60</v>
      </c>
      <c r="F14" s="679">
        <v>10</v>
      </c>
      <c r="G14" s="681">
        <v>20</v>
      </c>
      <c r="H14" s="683" t="s">
        <v>40</v>
      </c>
      <c r="I14" s="680" t="s">
        <v>41</v>
      </c>
      <c r="J14" s="679"/>
      <c r="K14" s="681"/>
      <c r="L14" s="682"/>
      <c r="M14" s="71"/>
      <c r="N14" s="679"/>
      <c r="O14" s="681"/>
      <c r="P14" s="682"/>
      <c r="Q14" s="687">
        <v>256100</v>
      </c>
      <c r="R14" s="679"/>
      <c r="S14" s="681"/>
      <c r="T14" s="682"/>
      <c r="U14" s="71"/>
      <c r="V14" s="679"/>
      <c r="W14" s="688"/>
      <c r="X14" s="682"/>
      <c r="Y14" s="71"/>
    </row>
    <row r="15" spans="1:25" ht="136.5" customHeight="1">
      <c r="A15" s="99">
        <v>27</v>
      </c>
      <c r="B15" s="679" t="s">
        <v>42</v>
      </c>
      <c r="C15" s="681" t="s">
        <v>43</v>
      </c>
      <c r="D15" s="682">
        <v>6</v>
      </c>
      <c r="E15" s="71">
        <v>50</v>
      </c>
      <c r="F15" s="689">
        <v>10</v>
      </c>
      <c r="G15" s="689">
        <v>10</v>
      </c>
      <c r="H15" s="683" t="s">
        <v>44</v>
      </c>
      <c r="I15" s="33" t="s">
        <v>45</v>
      </c>
      <c r="J15" s="34"/>
      <c r="K15" s="34"/>
      <c r="L15" s="34"/>
      <c r="M15" s="34"/>
      <c r="N15" s="34"/>
      <c r="O15" s="490"/>
      <c r="P15" s="690"/>
      <c r="Q15" s="687">
        <v>21511702</v>
      </c>
      <c r="R15" s="35"/>
      <c r="S15" s="35"/>
      <c r="T15" s="35"/>
      <c r="U15" s="35"/>
      <c r="V15" s="35"/>
      <c r="W15" s="36"/>
      <c r="X15" s="164"/>
      <c r="Y15" s="38"/>
    </row>
    <row r="16" spans="1:25" ht="100" customHeight="1">
      <c r="A16" s="99">
        <v>29</v>
      </c>
      <c r="B16" s="679" t="s">
        <v>46</v>
      </c>
      <c r="C16" s="681" t="s">
        <v>47</v>
      </c>
      <c r="D16" s="681">
        <v>100</v>
      </c>
      <c r="E16" s="681">
        <v>200</v>
      </c>
      <c r="F16" s="689">
        <v>40</v>
      </c>
      <c r="G16" s="689">
        <v>60</v>
      </c>
      <c r="H16" s="691" t="s">
        <v>48</v>
      </c>
      <c r="I16" s="39" t="s">
        <v>49</v>
      </c>
      <c r="J16" s="40"/>
      <c r="K16" s="40"/>
      <c r="L16" s="40"/>
      <c r="M16" s="692">
        <v>16197418</v>
      </c>
      <c r="N16" s="40"/>
      <c r="O16" s="40"/>
      <c r="P16" s="40"/>
      <c r="Q16" s="49">
        <v>10141231</v>
      </c>
      <c r="R16" s="49"/>
      <c r="S16" s="49"/>
      <c r="T16" s="49"/>
      <c r="U16" s="49"/>
      <c r="V16" s="49"/>
      <c r="W16" s="494"/>
      <c r="X16" s="164"/>
      <c r="Y16" s="166"/>
    </row>
    <row r="17" spans="1:16384" ht="311.5" customHeight="1">
      <c r="A17" s="99">
        <v>31</v>
      </c>
      <c r="B17" s="679" t="s">
        <v>50</v>
      </c>
      <c r="C17" s="679" t="s">
        <v>51</v>
      </c>
      <c r="D17" s="682">
        <v>30</v>
      </c>
      <c r="E17" s="682">
        <v>50</v>
      </c>
      <c r="F17" s="689">
        <v>10</v>
      </c>
      <c r="G17" s="693">
        <v>30</v>
      </c>
      <c r="H17" s="691" t="s">
        <v>52</v>
      </c>
      <c r="I17" s="39" t="s">
        <v>53</v>
      </c>
      <c r="J17" s="40"/>
      <c r="K17" s="40"/>
      <c r="L17" s="40"/>
      <c r="M17" s="692">
        <v>22500000</v>
      </c>
      <c r="N17" s="40"/>
      <c r="O17" s="40"/>
      <c r="P17" s="40"/>
      <c r="Q17" s="694">
        <v>30000000</v>
      </c>
      <c r="R17" s="49"/>
      <c r="S17" s="49"/>
      <c r="T17" s="49"/>
      <c r="U17" s="49"/>
      <c r="V17" s="49"/>
      <c r="W17" s="494"/>
      <c r="X17" s="164">
        <v>30</v>
      </c>
      <c r="Y17" s="166"/>
    </row>
    <row r="18" spans="1:16384" ht="281.5" customHeight="1">
      <c r="A18" s="99">
        <v>32</v>
      </c>
      <c r="B18" s="679" t="s">
        <v>54</v>
      </c>
      <c r="C18" s="647" t="s">
        <v>55</v>
      </c>
      <c r="D18" s="682">
        <v>2</v>
      </c>
      <c r="E18" s="679">
        <v>4</v>
      </c>
      <c r="F18" s="689">
        <v>1</v>
      </c>
      <c r="G18" s="693">
        <v>1</v>
      </c>
      <c r="H18" s="691" t="s">
        <v>56</v>
      </c>
      <c r="I18" s="39" t="s">
        <v>57</v>
      </c>
      <c r="J18" s="40"/>
      <c r="K18" s="45"/>
      <c r="L18" s="40"/>
      <c r="M18" s="695">
        <v>60000000</v>
      </c>
      <c r="N18" s="40"/>
      <c r="O18" s="40"/>
      <c r="P18" s="40"/>
      <c r="Q18" s="49"/>
      <c r="R18" s="49"/>
      <c r="S18" s="49"/>
      <c r="T18" s="49"/>
      <c r="U18" s="49"/>
      <c r="V18" s="49"/>
      <c r="W18" s="494"/>
      <c r="X18" s="164"/>
      <c r="Y18" s="166"/>
    </row>
    <row r="19" spans="1:16384" ht="136" customHeight="1">
      <c r="A19" s="99">
        <v>35</v>
      </c>
      <c r="B19" s="680" t="s">
        <v>58</v>
      </c>
      <c r="C19" s="679" t="s">
        <v>59</v>
      </c>
      <c r="D19" s="679">
        <v>12</v>
      </c>
      <c r="E19" s="679">
        <v>12</v>
      </c>
      <c r="F19" s="689">
        <v>2</v>
      </c>
      <c r="G19" s="693">
        <v>2</v>
      </c>
      <c r="H19" s="691" t="s">
        <v>60</v>
      </c>
      <c r="I19" s="39" t="s">
        <v>61</v>
      </c>
      <c r="J19" s="40"/>
      <c r="K19" s="40"/>
      <c r="L19" s="40"/>
      <c r="M19" s="40"/>
      <c r="N19" s="40"/>
      <c r="O19" s="40"/>
      <c r="P19" s="40"/>
      <c r="Q19" s="694">
        <v>5070615</v>
      </c>
      <c r="R19" s="49"/>
      <c r="S19" s="49"/>
      <c r="T19" s="49"/>
      <c r="U19" s="49"/>
      <c r="V19" s="49"/>
      <c r="W19" s="494"/>
      <c r="X19" s="164">
        <v>120</v>
      </c>
      <c r="Y19" s="166"/>
    </row>
    <row r="20" spans="1:16384" ht="76" customHeight="1">
      <c r="A20" s="99">
        <v>36</v>
      </c>
      <c r="B20" s="680" t="s">
        <v>62</v>
      </c>
      <c r="C20" s="679" t="s">
        <v>63</v>
      </c>
      <c r="D20" s="679">
        <v>12</v>
      </c>
      <c r="E20" s="679">
        <v>5</v>
      </c>
      <c r="F20" s="689">
        <v>1</v>
      </c>
      <c r="G20" s="693">
        <v>1</v>
      </c>
      <c r="H20" s="691" t="s">
        <v>64</v>
      </c>
      <c r="I20" s="39" t="s">
        <v>65</v>
      </c>
      <c r="J20" s="40"/>
      <c r="K20" s="40"/>
      <c r="L20" s="40"/>
      <c r="M20" s="40"/>
      <c r="N20" s="40"/>
      <c r="O20" s="40"/>
      <c r="P20" s="40"/>
      <c r="Q20" s="694">
        <v>5070615</v>
      </c>
      <c r="R20" s="49"/>
      <c r="S20" s="49"/>
      <c r="T20" s="49"/>
      <c r="U20" s="49"/>
      <c r="V20" s="49"/>
      <c r="W20" s="494"/>
      <c r="X20" s="164">
        <v>10</v>
      </c>
      <c r="Y20" s="166"/>
    </row>
    <row r="21" spans="1:16384" ht="113.5" customHeight="1">
      <c r="A21" s="99">
        <v>37</v>
      </c>
      <c r="B21" s="679" t="s">
        <v>66</v>
      </c>
      <c r="C21" s="679" t="s">
        <v>67</v>
      </c>
      <c r="D21" s="679">
        <v>1</v>
      </c>
      <c r="E21" s="679">
        <v>1</v>
      </c>
      <c r="F21" s="689">
        <v>1</v>
      </c>
      <c r="G21" s="693">
        <v>1</v>
      </c>
      <c r="H21" s="691" t="s">
        <v>68</v>
      </c>
      <c r="I21" s="39" t="s">
        <v>69</v>
      </c>
      <c r="J21" s="40"/>
      <c r="K21" s="40"/>
      <c r="L21" s="40"/>
      <c r="M21" s="692">
        <v>21300000</v>
      </c>
      <c r="N21" s="40"/>
      <c r="O21" s="40"/>
      <c r="P21" s="40"/>
      <c r="Q21" s="49"/>
      <c r="R21" s="49"/>
      <c r="S21" s="49"/>
      <c r="T21" s="49"/>
      <c r="U21" s="49"/>
      <c r="V21" s="49"/>
      <c r="W21" s="494"/>
      <c r="X21" s="164">
        <v>179</v>
      </c>
      <c r="Y21" s="166"/>
    </row>
    <row r="22" spans="1:16384" ht="114" customHeight="1">
      <c r="A22" s="99">
        <v>38</v>
      </c>
      <c r="B22" s="679" t="s">
        <v>70</v>
      </c>
      <c r="C22" s="679" t="s">
        <v>71</v>
      </c>
      <c r="D22" s="682">
        <v>0</v>
      </c>
      <c r="E22" s="682">
        <v>20</v>
      </c>
      <c r="F22" s="689">
        <v>3</v>
      </c>
      <c r="G22" s="693">
        <v>3</v>
      </c>
      <c r="H22" s="696" t="s">
        <v>72</v>
      </c>
      <c r="I22" s="39" t="s">
        <v>73</v>
      </c>
      <c r="J22" s="40"/>
      <c r="K22" s="40"/>
      <c r="L22" s="40"/>
      <c r="M22" s="40"/>
      <c r="N22" s="40"/>
      <c r="O22" s="616">
        <v>1000000</v>
      </c>
      <c r="P22" s="40"/>
      <c r="Q22" s="49"/>
      <c r="R22" s="49"/>
      <c r="S22" s="49"/>
      <c r="T22" s="49"/>
      <c r="U22" s="49"/>
      <c r="V22" s="49"/>
      <c r="W22" s="494"/>
      <c r="X22" s="164">
        <v>15</v>
      </c>
      <c r="Y22" s="166"/>
    </row>
    <row r="23" spans="1:16384" s="48" customFormat="1" ht="127.5" customHeight="1">
      <c r="A23" s="99" t="s">
        <v>74</v>
      </c>
      <c r="B23" s="679" t="s">
        <v>75</v>
      </c>
      <c r="C23" s="679" t="s">
        <v>76</v>
      </c>
      <c r="D23" s="682">
        <v>0</v>
      </c>
      <c r="E23" s="682">
        <v>1</v>
      </c>
      <c r="F23" s="697">
        <v>1</v>
      </c>
      <c r="G23" s="679">
        <v>0</v>
      </c>
      <c r="H23" s="679" t="s">
        <v>77</v>
      </c>
      <c r="I23" s="679" t="s">
        <v>78</v>
      </c>
      <c r="J23" s="682"/>
      <c r="K23" s="697"/>
      <c r="L23" s="679"/>
      <c r="M23" s="679"/>
      <c r="N23" s="682"/>
      <c r="O23" s="682"/>
      <c r="P23" s="697"/>
      <c r="Q23" s="698">
        <v>8000000</v>
      </c>
      <c r="R23" s="679"/>
      <c r="S23" s="682"/>
      <c r="T23" s="682"/>
      <c r="U23" s="697"/>
      <c r="V23" s="679"/>
      <c r="W23" s="679"/>
      <c r="X23" s="682"/>
      <c r="Y23" s="682"/>
      <c r="Z23" s="47"/>
      <c r="AA23" s="31"/>
      <c r="AB23" s="31"/>
      <c r="AC23" s="32"/>
      <c r="AD23" s="32"/>
      <c r="AE23" s="47"/>
      <c r="AF23" s="31"/>
      <c r="AG23" s="31"/>
      <c r="AH23" s="32"/>
      <c r="AI23" s="32"/>
      <c r="AJ23" s="47"/>
      <c r="AK23" s="31"/>
      <c r="AL23" s="31"/>
      <c r="AM23" s="32"/>
      <c r="AN23" s="32"/>
      <c r="AO23" s="47"/>
      <c r="AP23" s="31"/>
      <c r="AQ23" s="31"/>
      <c r="AR23" s="32"/>
      <c r="AS23" s="32"/>
      <c r="AT23" s="47"/>
      <c r="AU23" s="31"/>
      <c r="AV23" s="31"/>
      <c r="AW23" s="32"/>
      <c r="AX23" s="32"/>
      <c r="AY23" s="47"/>
      <c r="AZ23" s="31"/>
      <c r="BA23" s="31"/>
      <c r="BB23" s="32"/>
      <c r="BC23" s="32"/>
      <c r="BD23" s="47"/>
      <c r="BE23" s="31"/>
      <c r="BF23" s="31"/>
      <c r="BG23" s="32"/>
      <c r="BH23" s="32"/>
      <c r="BI23" s="47"/>
      <c r="BJ23" s="31"/>
      <c r="BK23" s="31"/>
      <c r="BL23" s="32"/>
      <c r="BM23" s="32"/>
      <c r="BN23" s="47"/>
      <c r="BO23" s="31"/>
      <c r="BP23" s="31"/>
      <c r="BQ23" s="32"/>
      <c r="BR23" s="32"/>
      <c r="BS23" s="47"/>
      <c r="BT23" s="31"/>
      <c r="BU23" s="31"/>
      <c r="BV23" s="32"/>
      <c r="BW23" s="32"/>
      <c r="BX23" s="47"/>
      <c r="BY23" s="31"/>
      <c r="BZ23" s="31"/>
      <c r="CA23" s="32"/>
      <c r="CB23" s="32"/>
      <c r="CC23" s="47"/>
      <c r="CD23" s="31"/>
      <c r="CE23" s="31"/>
      <c r="CF23" s="32"/>
      <c r="CG23" s="32"/>
      <c r="CH23" s="47"/>
      <c r="CI23" s="31"/>
      <c r="CJ23" s="31"/>
      <c r="CK23" s="32"/>
      <c r="CL23" s="32"/>
      <c r="CM23" s="47"/>
      <c r="CN23" s="31"/>
      <c r="CO23" s="31"/>
      <c r="CP23" s="32"/>
      <c r="CQ23" s="32"/>
      <c r="CR23" s="47"/>
      <c r="CS23" s="31"/>
      <c r="CT23" s="31"/>
      <c r="CU23" s="32"/>
      <c r="CV23" s="32"/>
      <c r="CW23" s="47"/>
      <c r="CX23" s="31"/>
      <c r="CY23" s="31"/>
      <c r="CZ23" s="32"/>
      <c r="DA23" s="32"/>
      <c r="DB23" s="47"/>
      <c r="DC23" s="31"/>
      <c r="DD23" s="31"/>
      <c r="DE23" s="32"/>
      <c r="DF23" s="32"/>
      <c r="DG23" s="47"/>
      <c r="DH23" s="31"/>
      <c r="DI23" s="31"/>
      <c r="DJ23" s="32"/>
      <c r="DK23" s="32"/>
      <c r="DL23" s="47"/>
      <c r="DM23" s="31"/>
      <c r="DN23" s="31"/>
      <c r="DO23" s="32"/>
      <c r="DP23" s="32"/>
      <c r="DQ23" s="47"/>
      <c r="DR23" s="31"/>
      <c r="DS23" s="31"/>
      <c r="DT23" s="32"/>
      <c r="DU23" s="32"/>
      <c r="DV23" s="47"/>
      <c r="DW23" s="31"/>
      <c r="DX23" s="31"/>
      <c r="DY23" s="32"/>
      <c r="DZ23" s="32"/>
      <c r="EA23" s="47"/>
      <c r="EB23" s="31"/>
      <c r="EC23" s="31"/>
      <c r="ED23" s="32"/>
      <c r="EE23" s="32"/>
      <c r="EF23" s="47"/>
      <c r="EG23" s="31"/>
      <c r="EH23" s="31"/>
      <c r="EI23" s="32"/>
      <c r="EJ23" s="32"/>
      <c r="EK23" s="47"/>
      <c r="EL23" s="31"/>
      <c r="EM23" s="31"/>
      <c r="EN23" s="32"/>
      <c r="EO23" s="32"/>
      <c r="EP23" s="47"/>
      <c r="EQ23" s="31"/>
      <c r="ER23" s="31"/>
      <c r="ES23" s="32"/>
      <c r="ET23" s="32"/>
      <c r="EU23" s="47"/>
      <c r="EV23" s="31"/>
      <c r="EW23" s="31"/>
      <c r="EX23" s="32"/>
      <c r="EY23" s="32"/>
      <c r="EZ23" s="47"/>
      <c r="FA23" s="31"/>
      <c r="FB23" s="31"/>
      <c r="FC23" s="32"/>
      <c r="FD23" s="32"/>
      <c r="FE23" s="47"/>
      <c r="FF23" s="31"/>
      <c r="FG23" s="31"/>
      <c r="FH23" s="32"/>
      <c r="FI23" s="32"/>
      <c r="FJ23" s="47"/>
      <c r="FK23" s="31"/>
      <c r="FL23" s="31"/>
      <c r="FM23" s="32"/>
      <c r="FN23" s="32"/>
      <c r="FO23" s="47"/>
      <c r="FP23" s="31"/>
      <c r="FQ23" s="31"/>
      <c r="FR23" s="32"/>
      <c r="FS23" s="32"/>
      <c r="FT23" s="47"/>
      <c r="FU23" s="31"/>
      <c r="FV23" s="31"/>
      <c r="FW23" s="32"/>
      <c r="FX23" s="32"/>
      <c r="FY23" s="47"/>
      <c r="FZ23" s="31"/>
      <c r="GA23" s="31"/>
      <c r="GB23" s="32"/>
      <c r="GC23" s="32"/>
      <c r="GD23" s="47"/>
      <c r="GE23" s="31"/>
      <c r="GF23" s="31"/>
      <c r="GG23" s="32"/>
      <c r="GH23" s="32"/>
      <c r="GI23" s="47"/>
      <c r="GJ23" s="31"/>
      <c r="GK23" s="31"/>
      <c r="GL23" s="32"/>
      <c r="GM23" s="32"/>
      <c r="GN23" s="47"/>
      <c r="GO23" s="31"/>
      <c r="GP23" s="31"/>
      <c r="GQ23" s="32"/>
      <c r="GR23" s="32"/>
      <c r="GS23" s="47"/>
      <c r="GT23" s="31"/>
      <c r="GU23" s="31"/>
      <c r="GV23" s="32"/>
      <c r="GW23" s="32"/>
      <c r="GX23" s="47"/>
      <c r="GY23" s="31"/>
      <c r="GZ23" s="31"/>
      <c r="HA23" s="32"/>
      <c r="HB23" s="32"/>
      <c r="HC23" s="47"/>
      <c r="HD23" s="31"/>
      <c r="HE23" s="31"/>
      <c r="HF23" s="32"/>
      <c r="HG23" s="32"/>
      <c r="HH23" s="47"/>
      <c r="HI23" s="31"/>
      <c r="HJ23" s="31"/>
      <c r="HK23" s="32"/>
      <c r="HL23" s="32"/>
      <c r="HM23" s="47"/>
      <c r="HN23" s="31"/>
      <c r="HO23" s="31"/>
      <c r="HP23" s="32"/>
      <c r="HQ23" s="32"/>
      <c r="HR23" s="47"/>
      <c r="HS23" s="31"/>
      <c r="HT23" s="31"/>
      <c r="HU23" s="32"/>
      <c r="HV23" s="32"/>
      <c r="HW23" s="47"/>
      <c r="HX23" s="31"/>
      <c r="HY23" s="31"/>
      <c r="HZ23" s="32"/>
      <c r="IA23" s="32"/>
      <c r="IB23" s="47"/>
      <c r="IC23" s="31"/>
      <c r="ID23" s="31"/>
      <c r="IE23" s="32"/>
      <c r="IF23" s="32"/>
      <c r="IG23" s="47"/>
      <c r="IH23" s="31"/>
      <c r="II23" s="31"/>
      <c r="IJ23" s="32"/>
      <c r="IK23" s="32"/>
      <c r="IL23" s="47"/>
      <c r="IM23" s="31"/>
      <c r="IN23" s="31"/>
      <c r="IO23" s="32"/>
      <c r="IP23" s="32"/>
      <c r="IQ23" s="47"/>
      <c r="IR23" s="31"/>
      <c r="IS23" s="31"/>
      <c r="IT23" s="32"/>
      <c r="IU23" s="32"/>
      <c r="IV23" s="47"/>
      <c r="IW23" s="31"/>
      <c r="IX23" s="31"/>
      <c r="IY23" s="32"/>
      <c r="IZ23" s="32"/>
      <c r="JA23" s="47"/>
      <c r="JB23" s="31"/>
      <c r="JC23" s="31"/>
      <c r="JD23" s="32"/>
      <c r="JE23" s="32"/>
      <c r="JF23" s="47"/>
      <c r="JG23" s="31"/>
      <c r="JH23" s="31"/>
      <c r="JI23" s="32"/>
      <c r="JJ23" s="32"/>
      <c r="JK23" s="47"/>
      <c r="JL23" s="31"/>
      <c r="JM23" s="31"/>
      <c r="JN23" s="32"/>
      <c r="JO23" s="32"/>
      <c r="JP23" s="47"/>
      <c r="JQ23" s="31"/>
      <c r="JR23" s="31"/>
      <c r="JS23" s="32"/>
      <c r="JT23" s="32"/>
      <c r="JU23" s="47"/>
      <c r="JV23" s="31"/>
      <c r="JW23" s="31"/>
      <c r="JX23" s="32"/>
      <c r="JY23" s="32"/>
      <c r="JZ23" s="47"/>
      <c r="KA23" s="31"/>
      <c r="KB23" s="31"/>
      <c r="KC23" s="32"/>
      <c r="KD23" s="32"/>
      <c r="KE23" s="47"/>
      <c r="KF23" s="31"/>
      <c r="KG23" s="31"/>
      <c r="KH23" s="32"/>
      <c r="KI23" s="32"/>
      <c r="KJ23" s="47"/>
      <c r="KK23" s="31"/>
      <c r="KL23" s="31"/>
      <c r="KM23" s="32"/>
      <c r="KN23" s="32"/>
      <c r="KO23" s="47"/>
      <c r="KP23" s="31"/>
      <c r="KQ23" s="31"/>
      <c r="KR23" s="32"/>
      <c r="KS23" s="32"/>
      <c r="KT23" s="47"/>
      <c r="KU23" s="31"/>
      <c r="KV23" s="31"/>
      <c r="KW23" s="32"/>
      <c r="KX23" s="32"/>
      <c r="KY23" s="47"/>
      <c r="KZ23" s="31"/>
      <c r="LA23" s="31"/>
      <c r="LB23" s="32"/>
      <c r="LC23" s="32"/>
      <c r="LD23" s="47"/>
      <c r="LE23" s="31"/>
      <c r="LF23" s="31"/>
      <c r="LG23" s="32"/>
      <c r="LH23" s="32"/>
      <c r="LI23" s="47"/>
      <c r="LJ23" s="31"/>
      <c r="LK23" s="31"/>
      <c r="LL23" s="32"/>
      <c r="LM23" s="32"/>
      <c r="LN23" s="47"/>
      <c r="LO23" s="31"/>
      <c r="LP23" s="31"/>
      <c r="LQ23" s="32"/>
      <c r="LR23" s="32"/>
      <c r="LS23" s="47"/>
      <c r="LT23" s="31"/>
      <c r="LU23" s="31"/>
      <c r="LV23" s="32"/>
      <c r="LW23" s="32"/>
      <c r="LX23" s="47"/>
      <c r="LY23" s="31"/>
      <c r="LZ23" s="31"/>
      <c r="MA23" s="32"/>
      <c r="MB23" s="32"/>
      <c r="MC23" s="47"/>
      <c r="MD23" s="31"/>
      <c r="ME23" s="31"/>
      <c r="MF23" s="32"/>
      <c r="MG23" s="32"/>
      <c r="MH23" s="47"/>
      <c r="MI23" s="31"/>
      <c r="MJ23" s="31"/>
      <c r="MK23" s="32"/>
      <c r="ML23" s="32"/>
      <c r="MM23" s="47"/>
      <c r="MN23" s="31"/>
      <c r="MO23" s="31"/>
      <c r="MP23" s="32"/>
      <c r="MQ23" s="32"/>
      <c r="MR23" s="47"/>
      <c r="MS23" s="31"/>
      <c r="MT23" s="31"/>
      <c r="MU23" s="32"/>
      <c r="MV23" s="32"/>
      <c r="MW23" s="47"/>
      <c r="MX23" s="31"/>
      <c r="MY23" s="31"/>
      <c r="MZ23" s="32"/>
      <c r="NA23" s="32"/>
      <c r="NB23" s="47"/>
      <c r="NC23" s="31"/>
      <c r="ND23" s="31"/>
      <c r="NE23" s="32"/>
      <c r="NF23" s="32"/>
      <c r="NG23" s="47"/>
      <c r="NH23" s="31"/>
      <c r="NI23" s="31"/>
      <c r="NJ23" s="32"/>
      <c r="NK23" s="32"/>
      <c r="NL23" s="47"/>
      <c r="NM23" s="31"/>
      <c r="NN23" s="31"/>
      <c r="NO23" s="32"/>
      <c r="NP23" s="32"/>
      <c r="NQ23" s="47"/>
      <c r="NR23" s="31"/>
      <c r="NS23" s="31"/>
      <c r="NT23" s="32"/>
      <c r="NU23" s="32"/>
      <c r="NV23" s="47"/>
      <c r="NW23" s="31"/>
      <c r="NX23" s="31"/>
      <c r="NY23" s="32"/>
      <c r="NZ23" s="32"/>
      <c r="OA23" s="47"/>
      <c r="OB23" s="31"/>
      <c r="OC23" s="31"/>
      <c r="OD23" s="32"/>
      <c r="OE23" s="32"/>
      <c r="OF23" s="47"/>
      <c r="OG23" s="31"/>
      <c r="OH23" s="31"/>
      <c r="OI23" s="32"/>
      <c r="OJ23" s="32"/>
      <c r="OK23" s="47"/>
      <c r="OL23" s="31"/>
      <c r="OM23" s="31"/>
      <c r="ON23" s="32"/>
      <c r="OO23" s="32"/>
      <c r="OP23" s="47"/>
      <c r="OQ23" s="31"/>
      <c r="OR23" s="31"/>
      <c r="OS23" s="32"/>
      <c r="OT23" s="32"/>
      <c r="OU23" s="47"/>
      <c r="OV23" s="31"/>
      <c r="OW23" s="31"/>
      <c r="OX23" s="32"/>
      <c r="OY23" s="32"/>
      <c r="OZ23" s="47"/>
      <c r="PA23" s="31"/>
      <c r="PB23" s="31"/>
      <c r="PC23" s="32"/>
      <c r="PD23" s="32"/>
      <c r="PE23" s="47"/>
      <c r="PF23" s="31"/>
      <c r="PG23" s="31"/>
      <c r="PH23" s="32"/>
      <c r="PI23" s="32"/>
      <c r="PJ23" s="47"/>
      <c r="PK23" s="31"/>
      <c r="PL23" s="31"/>
      <c r="PM23" s="32"/>
      <c r="PN23" s="32"/>
      <c r="PO23" s="47"/>
      <c r="PP23" s="31"/>
      <c r="PQ23" s="31"/>
      <c r="PR23" s="32"/>
      <c r="PS23" s="32"/>
      <c r="PT23" s="47"/>
      <c r="PU23" s="31"/>
      <c r="PV23" s="31"/>
      <c r="PW23" s="32"/>
      <c r="PX23" s="32"/>
      <c r="PY23" s="47"/>
      <c r="PZ23" s="31"/>
      <c r="QA23" s="31"/>
      <c r="QB23" s="32"/>
      <c r="QC23" s="32"/>
      <c r="QD23" s="47"/>
      <c r="QE23" s="31"/>
      <c r="QF23" s="31"/>
      <c r="QG23" s="32"/>
      <c r="QH23" s="32"/>
      <c r="QI23" s="47"/>
      <c r="QJ23" s="31"/>
      <c r="QK23" s="31"/>
      <c r="QL23" s="32"/>
      <c r="QM23" s="32"/>
      <c r="QN23" s="47"/>
      <c r="QO23" s="31"/>
      <c r="QP23" s="31"/>
      <c r="QQ23" s="32"/>
      <c r="QR23" s="32"/>
      <c r="QS23" s="47"/>
      <c r="QT23" s="31"/>
      <c r="QU23" s="31"/>
      <c r="QV23" s="32"/>
      <c r="QW23" s="32"/>
      <c r="QX23" s="47"/>
      <c r="QY23" s="31"/>
      <c r="QZ23" s="31"/>
      <c r="RA23" s="32"/>
      <c r="RB23" s="32"/>
      <c r="RC23" s="47"/>
      <c r="RD23" s="31"/>
      <c r="RE23" s="31"/>
      <c r="RF23" s="32"/>
      <c r="RG23" s="32"/>
      <c r="RH23" s="47"/>
      <c r="RI23" s="31"/>
      <c r="RJ23" s="31"/>
      <c r="RK23" s="32"/>
      <c r="RL23" s="32"/>
      <c r="RM23" s="47"/>
      <c r="RN23" s="31"/>
      <c r="RO23" s="31"/>
      <c r="RP23" s="32"/>
      <c r="RQ23" s="32"/>
      <c r="RR23" s="47"/>
      <c r="RS23" s="31"/>
      <c r="RT23" s="31"/>
      <c r="RU23" s="32"/>
      <c r="RV23" s="32"/>
      <c r="RW23" s="47"/>
      <c r="RX23" s="31"/>
      <c r="RY23" s="31"/>
      <c r="RZ23" s="32"/>
      <c r="SA23" s="32"/>
      <c r="SB23" s="47"/>
      <c r="SC23" s="31"/>
      <c r="SD23" s="31"/>
      <c r="SE23" s="32"/>
      <c r="SF23" s="32"/>
      <c r="SG23" s="47"/>
      <c r="SH23" s="31"/>
      <c r="SI23" s="31"/>
      <c r="SJ23" s="32"/>
      <c r="SK23" s="32"/>
      <c r="SL23" s="47"/>
      <c r="SM23" s="31"/>
      <c r="SN23" s="31"/>
      <c r="SO23" s="32"/>
      <c r="SP23" s="32"/>
      <c r="SQ23" s="47"/>
      <c r="SR23" s="31"/>
      <c r="SS23" s="31"/>
      <c r="ST23" s="32"/>
      <c r="SU23" s="32"/>
      <c r="SV23" s="47"/>
      <c r="SW23" s="31"/>
      <c r="SX23" s="31"/>
      <c r="SY23" s="32"/>
      <c r="SZ23" s="32"/>
      <c r="TA23" s="47"/>
      <c r="TB23" s="31"/>
      <c r="TC23" s="31"/>
      <c r="TD23" s="32"/>
      <c r="TE23" s="32"/>
      <c r="TF23" s="47"/>
      <c r="TG23" s="31"/>
      <c r="TH23" s="31"/>
      <c r="TI23" s="32"/>
      <c r="TJ23" s="32"/>
      <c r="TK23" s="47"/>
      <c r="TL23" s="31"/>
      <c r="TM23" s="31"/>
      <c r="TN23" s="32"/>
      <c r="TO23" s="32"/>
      <c r="TP23" s="47"/>
      <c r="TQ23" s="31"/>
      <c r="TR23" s="31"/>
      <c r="TS23" s="32"/>
      <c r="TT23" s="32"/>
      <c r="TU23" s="47"/>
      <c r="TV23" s="31"/>
      <c r="TW23" s="31"/>
      <c r="TX23" s="32"/>
      <c r="TY23" s="32"/>
      <c r="TZ23" s="47"/>
      <c r="UA23" s="31"/>
      <c r="UB23" s="31"/>
      <c r="UC23" s="32"/>
      <c r="UD23" s="32"/>
      <c r="UE23" s="47"/>
      <c r="UF23" s="31"/>
      <c r="UG23" s="31"/>
      <c r="UH23" s="32"/>
      <c r="UI23" s="32"/>
      <c r="UJ23" s="47"/>
      <c r="UK23" s="31"/>
      <c r="UL23" s="31"/>
      <c r="UM23" s="32"/>
      <c r="UN23" s="32"/>
      <c r="UO23" s="47"/>
      <c r="UP23" s="31"/>
      <c r="UQ23" s="31"/>
      <c r="UR23" s="32"/>
      <c r="US23" s="32"/>
      <c r="UT23" s="47"/>
      <c r="UU23" s="31"/>
      <c r="UV23" s="31"/>
      <c r="UW23" s="32"/>
      <c r="UX23" s="32"/>
      <c r="UY23" s="47"/>
      <c r="UZ23" s="31"/>
      <c r="VA23" s="31"/>
      <c r="VB23" s="32"/>
      <c r="VC23" s="32"/>
      <c r="VD23" s="47"/>
      <c r="VE23" s="31"/>
      <c r="VF23" s="31"/>
      <c r="VG23" s="32"/>
      <c r="VH23" s="32"/>
      <c r="VI23" s="47"/>
      <c r="VJ23" s="31"/>
      <c r="VK23" s="31"/>
      <c r="VL23" s="32"/>
      <c r="VM23" s="32"/>
      <c r="VN23" s="47"/>
      <c r="VO23" s="31"/>
      <c r="VP23" s="31"/>
      <c r="VQ23" s="32"/>
      <c r="VR23" s="32"/>
      <c r="VS23" s="47"/>
      <c r="VT23" s="31"/>
      <c r="VU23" s="31"/>
      <c r="VV23" s="32"/>
      <c r="VW23" s="32"/>
      <c r="VX23" s="47"/>
      <c r="VY23" s="31"/>
      <c r="VZ23" s="31"/>
      <c r="WA23" s="32"/>
      <c r="WB23" s="32"/>
      <c r="WC23" s="47"/>
      <c r="WD23" s="31"/>
      <c r="WE23" s="31"/>
      <c r="WF23" s="32"/>
      <c r="WG23" s="32"/>
      <c r="WH23" s="47"/>
      <c r="WI23" s="31"/>
      <c r="WJ23" s="31"/>
      <c r="WK23" s="32"/>
      <c r="WL23" s="32"/>
      <c r="WM23" s="47"/>
      <c r="WN23" s="31"/>
      <c r="WO23" s="31"/>
      <c r="WP23" s="32"/>
      <c r="WQ23" s="32"/>
      <c r="WR23" s="47"/>
      <c r="WS23" s="31"/>
      <c r="WT23" s="31"/>
      <c r="WU23" s="32"/>
      <c r="WV23" s="32"/>
      <c r="WW23" s="47"/>
      <c r="WX23" s="31"/>
      <c r="WY23" s="31"/>
      <c r="WZ23" s="32"/>
      <c r="XA23" s="32"/>
      <c r="XB23" s="47"/>
      <c r="XC23" s="31"/>
      <c r="XD23" s="31"/>
      <c r="XE23" s="32"/>
      <c r="XF23" s="32"/>
      <c r="XG23" s="47"/>
      <c r="XH23" s="31"/>
      <c r="XI23" s="31"/>
      <c r="XJ23" s="32"/>
      <c r="XK23" s="32"/>
      <c r="XL23" s="47"/>
      <c r="XM23" s="31"/>
      <c r="XN23" s="31"/>
      <c r="XO23" s="32"/>
      <c r="XP23" s="32"/>
      <c r="XQ23" s="47"/>
      <c r="XR23" s="31"/>
      <c r="XS23" s="31"/>
      <c r="XT23" s="32"/>
      <c r="XU23" s="32"/>
      <c r="XV23" s="47"/>
      <c r="XW23" s="31"/>
      <c r="XX23" s="31"/>
      <c r="XY23" s="32"/>
      <c r="XZ23" s="32"/>
      <c r="YA23" s="47"/>
      <c r="YB23" s="31"/>
      <c r="YC23" s="31"/>
      <c r="YD23" s="32"/>
      <c r="YE23" s="32"/>
      <c r="YF23" s="47"/>
      <c r="YG23" s="31"/>
      <c r="YH23" s="31"/>
      <c r="YI23" s="32"/>
      <c r="YJ23" s="32"/>
      <c r="YK23" s="47"/>
      <c r="YL23" s="31"/>
      <c r="YM23" s="31"/>
      <c r="YN23" s="32"/>
      <c r="YO23" s="32"/>
      <c r="YP23" s="47"/>
      <c r="YQ23" s="31"/>
      <c r="YR23" s="31"/>
      <c r="YS23" s="32"/>
      <c r="YT23" s="32"/>
      <c r="YU23" s="47"/>
      <c r="YV23" s="31"/>
      <c r="YW23" s="31"/>
      <c r="YX23" s="32"/>
      <c r="YY23" s="32"/>
      <c r="YZ23" s="47"/>
      <c r="ZA23" s="31"/>
      <c r="ZB23" s="31"/>
      <c r="ZC23" s="32"/>
      <c r="ZD23" s="32"/>
      <c r="ZE23" s="47"/>
      <c r="ZF23" s="31"/>
      <c r="ZG23" s="31"/>
      <c r="ZH23" s="32"/>
      <c r="ZI23" s="32"/>
      <c r="ZJ23" s="47"/>
      <c r="ZK23" s="31"/>
      <c r="ZL23" s="31"/>
      <c r="ZM23" s="32"/>
      <c r="ZN23" s="32"/>
      <c r="ZO23" s="47"/>
      <c r="ZP23" s="31"/>
      <c r="ZQ23" s="31"/>
      <c r="ZR23" s="32"/>
      <c r="ZS23" s="32"/>
      <c r="ZT23" s="47"/>
      <c r="ZU23" s="31"/>
      <c r="ZV23" s="31"/>
      <c r="ZW23" s="32"/>
      <c r="ZX23" s="32"/>
      <c r="ZY23" s="47"/>
      <c r="ZZ23" s="31"/>
      <c r="AAA23" s="31"/>
      <c r="AAB23" s="32"/>
      <c r="AAC23" s="32"/>
      <c r="AAD23" s="47"/>
      <c r="AAE23" s="31"/>
      <c r="AAF23" s="31"/>
      <c r="AAG23" s="32"/>
      <c r="AAH23" s="32"/>
      <c r="AAI23" s="47"/>
      <c r="AAJ23" s="31"/>
      <c r="AAK23" s="31"/>
      <c r="AAL23" s="32"/>
      <c r="AAM23" s="32"/>
      <c r="AAN23" s="47"/>
      <c r="AAO23" s="31"/>
      <c r="AAP23" s="31"/>
      <c r="AAQ23" s="32"/>
      <c r="AAR23" s="32"/>
      <c r="AAS23" s="47"/>
      <c r="AAT23" s="31"/>
      <c r="AAU23" s="31"/>
      <c r="AAV23" s="32"/>
      <c r="AAW23" s="32"/>
      <c r="AAX23" s="47"/>
      <c r="AAY23" s="31"/>
      <c r="AAZ23" s="31"/>
      <c r="ABA23" s="32"/>
      <c r="ABB23" s="32"/>
      <c r="ABC23" s="47"/>
      <c r="ABD23" s="31"/>
      <c r="ABE23" s="31"/>
      <c r="ABF23" s="32"/>
      <c r="ABG23" s="32"/>
      <c r="ABH23" s="47"/>
      <c r="ABI23" s="31"/>
      <c r="ABJ23" s="31"/>
      <c r="ABK23" s="32"/>
      <c r="ABL23" s="32"/>
      <c r="ABM23" s="47"/>
      <c r="ABN23" s="31"/>
      <c r="ABO23" s="31"/>
      <c r="ABP23" s="32"/>
      <c r="ABQ23" s="32"/>
      <c r="ABR23" s="47"/>
      <c r="ABS23" s="31"/>
      <c r="ABT23" s="31"/>
      <c r="ABU23" s="32"/>
      <c r="ABV23" s="32"/>
      <c r="ABW23" s="47"/>
      <c r="ABX23" s="31"/>
      <c r="ABY23" s="31"/>
      <c r="ABZ23" s="32"/>
      <c r="ACA23" s="32"/>
      <c r="ACB23" s="47"/>
      <c r="ACC23" s="31"/>
      <c r="ACD23" s="31"/>
      <c r="ACE23" s="32"/>
      <c r="ACF23" s="32"/>
      <c r="ACG23" s="47"/>
      <c r="ACH23" s="31"/>
      <c r="ACI23" s="31"/>
      <c r="ACJ23" s="32"/>
      <c r="ACK23" s="32"/>
      <c r="ACL23" s="47"/>
      <c r="ACM23" s="31"/>
      <c r="ACN23" s="31"/>
      <c r="ACO23" s="32"/>
      <c r="ACP23" s="32"/>
      <c r="ACQ23" s="47"/>
      <c r="ACR23" s="31"/>
      <c r="ACS23" s="31"/>
      <c r="ACT23" s="32"/>
      <c r="ACU23" s="32"/>
      <c r="ACV23" s="47"/>
      <c r="ACW23" s="31"/>
      <c r="ACX23" s="31"/>
      <c r="ACY23" s="32"/>
      <c r="ACZ23" s="32"/>
      <c r="ADA23" s="47"/>
      <c r="ADB23" s="31"/>
      <c r="ADC23" s="31"/>
      <c r="ADD23" s="32"/>
      <c r="ADE23" s="32"/>
      <c r="ADF23" s="47"/>
      <c r="ADG23" s="31"/>
      <c r="ADH23" s="31"/>
      <c r="ADI23" s="32"/>
      <c r="ADJ23" s="32"/>
      <c r="ADK23" s="47"/>
      <c r="ADL23" s="31"/>
      <c r="ADM23" s="31"/>
      <c r="ADN23" s="32"/>
      <c r="ADO23" s="32"/>
      <c r="ADP23" s="47"/>
      <c r="ADQ23" s="31"/>
      <c r="ADR23" s="31"/>
      <c r="ADS23" s="32"/>
      <c r="ADT23" s="32"/>
      <c r="ADU23" s="47"/>
      <c r="ADV23" s="31"/>
      <c r="ADW23" s="31"/>
      <c r="ADX23" s="32"/>
      <c r="ADY23" s="32"/>
      <c r="ADZ23" s="47"/>
      <c r="AEA23" s="31"/>
      <c r="AEB23" s="31"/>
      <c r="AEC23" s="32"/>
      <c r="AED23" s="32"/>
      <c r="AEE23" s="47"/>
      <c r="AEF23" s="31"/>
      <c r="AEG23" s="31"/>
      <c r="AEH23" s="32"/>
      <c r="AEI23" s="32"/>
      <c r="AEJ23" s="47"/>
      <c r="AEK23" s="31"/>
      <c r="AEL23" s="31"/>
      <c r="AEM23" s="32"/>
      <c r="AEN23" s="32"/>
      <c r="AEO23" s="47"/>
      <c r="AEP23" s="31"/>
      <c r="AEQ23" s="31"/>
      <c r="AER23" s="32"/>
      <c r="AES23" s="32"/>
      <c r="AET23" s="47"/>
      <c r="AEU23" s="31"/>
      <c r="AEV23" s="31"/>
      <c r="AEW23" s="32"/>
      <c r="AEX23" s="32"/>
      <c r="AEY23" s="47"/>
      <c r="AEZ23" s="31"/>
      <c r="AFA23" s="31"/>
      <c r="AFB23" s="32"/>
      <c r="AFC23" s="32"/>
      <c r="AFD23" s="47"/>
      <c r="AFE23" s="31"/>
      <c r="AFF23" s="31"/>
      <c r="AFG23" s="32"/>
      <c r="AFH23" s="32"/>
      <c r="AFI23" s="47"/>
      <c r="AFJ23" s="31"/>
      <c r="AFK23" s="31"/>
      <c r="AFL23" s="32"/>
      <c r="AFM23" s="32"/>
      <c r="AFN23" s="47"/>
      <c r="AFO23" s="31"/>
      <c r="AFP23" s="31"/>
      <c r="AFQ23" s="32"/>
      <c r="AFR23" s="32"/>
      <c r="AFS23" s="47"/>
      <c r="AFT23" s="31"/>
      <c r="AFU23" s="31"/>
      <c r="AFV23" s="32"/>
      <c r="AFW23" s="32"/>
      <c r="AFX23" s="47"/>
      <c r="AFY23" s="31"/>
      <c r="AFZ23" s="31"/>
      <c r="AGA23" s="32"/>
      <c r="AGB23" s="32"/>
      <c r="AGC23" s="47"/>
      <c r="AGD23" s="31"/>
      <c r="AGE23" s="31"/>
      <c r="AGF23" s="32"/>
      <c r="AGG23" s="32"/>
      <c r="AGH23" s="47"/>
      <c r="AGI23" s="31"/>
      <c r="AGJ23" s="31"/>
      <c r="AGK23" s="32"/>
      <c r="AGL23" s="32"/>
      <c r="AGM23" s="47"/>
      <c r="AGN23" s="31"/>
      <c r="AGO23" s="31"/>
      <c r="AGP23" s="32"/>
      <c r="AGQ23" s="32"/>
      <c r="AGR23" s="47"/>
      <c r="AGS23" s="31"/>
      <c r="AGT23" s="31"/>
      <c r="AGU23" s="32"/>
      <c r="AGV23" s="32"/>
      <c r="AGW23" s="47"/>
      <c r="AGX23" s="31"/>
      <c r="AGY23" s="31"/>
      <c r="AGZ23" s="32"/>
      <c r="AHA23" s="32"/>
      <c r="AHB23" s="47"/>
      <c r="AHC23" s="31"/>
      <c r="AHD23" s="31"/>
      <c r="AHE23" s="32"/>
      <c r="AHF23" s="32"/>
      <c r="AHG23" s="47"/>
      <c r="AHH23" s="31"/>
      <c r="AHI23" s="31"/>
      <c r="AHJ23" s="32"/>
      <c r="AHK23" s="32"/>
      <c r="AHL23" s="47"/>
      <c r="AHM23" s="31"/>
      <c r="AHN23" s="31"/>
      <c r="AHO23" s="32"/>
      <c r="AHP23" s="32"/>
      <c r="AHQ23" s="47"/>
      <c r="AHR23" s="31"/>
      <c r="AHS23" s="31"/>
      <c r="AHT23" s="32"/>
      <c r="AHU23" s="32"/>
      <c r="AHV23" s="47"/>
      <c r="AHW23" s="31"/>
      <c r="AHX23" s="31"/>
      <c r="AHY23" s="32"/>
      <c r="AHZ23" s="32"/>
      <c r="AIA23" s="47"/>
      <c r="AIB23" s="31"/>
      <c r="AIC23" s="31"/>
      <c r="AID23" s="32"/>
      <c r="AIE23" s="32"/>
      <c r="AIF23" s="47"/>
      <c r="AIG23" s="31"/>
      <c r="AIH23" s="31"/>
      <c r="AII23" s="32"/>
      <c r="AIJ23" s="32"/>
      <c r="AIK23" s="47"/>
      <c r="AIL23" s="31"/>
      <c r="AIM23" s="31"/>
      <c r="AIN23" s="32"/>
      <c r="AIO23" s="32"/>
      <c r="AIP23" s="47"/>
      <c r="AIQ23" s="31"/>
      <c r="AIR23" s="31"/>
      <c r="AIS23" s="32"/>
      <c r="AIT23" s="32"/>
      <c r="AIU23" s="47"/>
      <c r="AIV23" s="31"/>
      <c r="AIW23" s="31"/>
      <c r="AIX23" s="32"/>
      <c r="AIY23" s="32"/>
      <c r="AIZ23" s="47"/>
      <c r="AJA23" s="31"/>
      <c r="AJB23" s="31"/>
      <c r="AJC23" s="32"/>
      <c r="AJD23" s="32"/>
      <c r="AJE23" s="47"/>
      <c r="AJF23" s="31"/>
      <c r="AJG23" s="31"/>
      <c r="AJH23" s="32"/>
      <c r="AJI23" s="32"/>
      <c r="AJJ23" s="47"/>
      <c r="AJK23" s="31"/>
      <c r="AJL23" s="31"/>
      <c r="AJM23" s="32"/>
      <c r="AJN23" s="32"/>
      <c r="AJO23" s="47"/>
      <c r="AJP23" s="31"/>
      <c r="AJQ23" s="31"/>
      <c r="AJR23" s="32"/>
      <c r="AJS23" s="32"/>
      <c r="AJT23" s="47"/>
      <c r="AJU23" s="31"/>
      <c r="AJV23" s="31"/>
      <c r="AJW23" s="32"/>
      <c r="AJX23" s="32"/>
      <c r="AJY23" s="47"/>
      <c r="AJZ23" s="31"/>
      <c r="AKA23" s="31"/>
      <c r="AKB23" s="32"/>
      <c r="AKC23" s="32"/>
      <c r="AKD23" s="47"/>
      <c r="AKE23" s="31"/>
      <c r="AKF23" s="31"/>
      <c r="AKG23" s="32"/>
      <c r="AKH23" s="32"/>
      <c r="AKI23" s="47"/>
      <c r="AKJ23" s="31"/>
      <c r="AKK23" s="31"/>
      <c r="AKL23" s="32"/>
      <c r="AKM23" s="32"/>
      <c r="AKN23" s="47"/>
      <c r="AKO23" s="31"/>
      <c r="AKP23" s="31"/>
      <c r="AKQ23" s="32"/>
      <c r="AKR23" s="32"/>
      <c r="AKS23" s="47"/>
      <c r="AKT23" s="31"/>
      <c r="AKU23" s="31"/>
      <c r="AKV23" s="32"/>
      <c r="AKW23" s="32"/>
      <c r="AKX23" s="47"/>
      <c r="AKY23" s="31"/>
      <c r="AKZ23" s="31"/>
      <c r="ALA23" s="32"/>
      <c r="ALB23" s="32"/>
      <c r="ALC23" s="47"/>
      <c r="ALD23" s="31"/>
      <c r="ALE23" s="31"/>
      <c r="ALF23" s="32"/>
      <c r="ALG23" s="32"/>
      <c r="ALH23" s="47"/>
      <c r="ALI23" s="31"/>
      <c r="ALJ23" s="31"/>
      <c r="ALK23" s="32"/>
      <c r="ALL23" s="32"/>
      <c r="ALM23" s="47"/>
      <c r="ALN23" s="31"/>
      <c r="ALO23" s="31"/>
      <c r="ALP23" s="32"/>
      <c r="ALQ23" s="32"/>
      <c r="ALR23" s="47"/>
      <c r="ALS23" s="31"/>
      <c r="ALT23" s="31"/>
      <c r="ALU23" s="32"/>
      <c r="ALV23" s="32"/>
      <c r="ALW23" s="47"/>
      <c r="ALX23" s="31"/>
      <c r="ALY23" s="31"/>
      <c r="ALZ23" s="32"/>
      <c r="AMA23" s="32"/>
      <c r="AMB23" s="47"/>
      <c r="AMC23" s="31"/>
      <c r="AMD23" s="31"/>
      <c r="AME23" s="32"/>
      <c r="AMF23" s="32"/>
      <c r="AMG23" s="47"/>
      <c r="AMH23" s="31"/>
      <c r="AMI23" s="31"/>
      <c r="AMJ23" s="32"/>
      <c r="AMK23" s="32"/>
      <c r="AML23" s="47"/>
      <c r="AMM23" s="31"/>
      <c r="AMN23" s="31"/>
      <c r="AMO23" s="32"/>
      <c r="AMP23" s="32"/>
      <c r="AMQ23" s="47"/>
      <c r="AMR23" s="31"/>
      <c r="AMS23" s="31"/>
      <c r="AMT23" s="32"/>
      <c r="AMU23" s="32"/>
      <c r="AMV23" s="47"/>
      <c r="AMW23" s="31"/>
      <c r="AMX23" s="31"/>
      <c r="AMY23" s="32"/>
      <c r="AMZ23" s="32"/>
      <c r="ANA23" s="47"/>
      <c r="ANB23" s="31"/>
      <c r="ANC23" s="31"/>
      <c r="AND23" s="32"/>
      <c r="ANE23" s="32"/>
      <c r="ANF23" s="47"/>
      <c r="ANG23" s="31"/>
      <c r="ANH23" s="31"/>
      <c r="ANI23" s="32"/>
      <c r="ANJ23" s="32"/>
      <c r="ANK23" s="47"/>
      <c r="ANL23" s="31"/>
      <c r="ANM23" s="31"/>
      <c r="ANN23" s="32"/>
      <c r="ANO23" s="32"/>
      <c r="ANP23" s="47"/>
      <c r="ANQ23" s="31"/>
      <c r="ANR23" s="31"/>
      <c r="ANS23" s="32"/>
      <c r="ANT23" s="32"/>
      <c r="ANU23" s="47"/>
      <c r="ANV23" s="31"/>
      <c r="ANW23" s="31"/>
      <c r="ANX23" s="32"/>
      <c r="ANY23" s="32"/>
      <c r="ANZ23" s="47"/>
      <c r="AOA23" s="31"/>
      <c r="AOB23" s="31"/>
      <c r="AOC23" s="32"/>
      <c r="AOD23" s="32"/>
      <c r="AOE23" s="47"/>
      <c r="AOF23" s="31"/>
      <c r="AOG23" s="31"/>
      <c r="AOH23" s="32"/>
      <c r="AOI23" s="32"/>
      <c r="AOJ23" s="47"/>
      <c r="AOK23" s="31"/>
      <c r="AOL23" s="31"/>
      <c r="AOM23" s="32"/>
      <c r="AON23" s="32"/>
      <c r="AOO23" s="47"/>
      <c r="AOP23" s="31"/>
      <c r="AOQ23" s="31"/>
      <c r="AOR23" s="32"/>
      <c r="AOS23" s="32"/>
      <c r="AOT23" s="47"/>
      <c r="AOU23" s="31"/>
      <c r="AOV23" s="31"/>
      <c r="AOW23" s="32"/>
      <c r="AOX23" s="32"/>
      <c r="AOY23" s="47"/>
      <c r="AOZ23" s="31"/>
      <c r="APA23" s="31"/>
      <c r="APB23" s="32"/>
      <c r="APC23" s="32"/>
      <c r="APD23" s="47"/>
      <c r="APE23" s="31"/>
      <c r="APF23" s="31"/>
      <c r="APG23" s="32"/>
      <c r="APH23" s="32"/>
      <c r="API23" s="47"/>
      <c r="APJ23" s="31"/>
      <c r="APK23" s="31"/>
      <c r="APL23" s="32"/>
      <c r="APM23" s="32"/>
      <c r="APN23" s="47"/>
      <c r="APO23" s="31"/>
      <c r="APP23" s="31"/>
      <c r="APQ23" s="32"/>
      <c r="APR23" s="32"/>
      <c r="APS23" s="47"/>
      <c r="APT23" s="31"/>
      <c r="APU23" s="31"/>
      <c r="APV23" s="32"/>
      <c r="APW23" s="32"/>
      <c r="APX23" s="47"/>
      <c r="APY23" s="31"/>
      <c r="APZ23" s="31"/>
      <c r="AQA23" s="32"/>
      <c r="AQB23" s="32"/>
      <c r="AQC23" s="47"/>
      <c r="AQD23" s="31"/>
      <c r="AQE23" s="31"/>
      <c r="AQF23" s="32"/>
      <c r="AQG23" s="32"/>
      <c r="AQH23" s="47"/>
      <c r="AQI23" s="31"/>
      <c r="AQJ23" s="31"/>
      <c r="AQK23" s="32"/>
      <c r="AQL23" s="32"/>
      <c r="AQM23" s="47"/>
      <c r="AQN23" s="31"/>
      <c r="AQO23" s="31"/>
      <c r="AQP23" s="32"/>
      <c r="AQQ23" s="32"/>
      <c r="AQR23" s="47"/>
      <c r="AQS23" s="31"/>
      <c r="AQT23" s="31"/>
      <c r="AQU23" s="32"/>
      <c r="AQV23" s="32"/>
      <c r="AQW23" s="47"/>
      <c r="AQX23" s="31"/>
      <c r="AQY23" s="31"/>
      <c r="AQZ23" s="32"/>
      <c r="ARA23" s="32"/>
      <c r="ARB23" s="47"/>
      <c r="ARC23" s="31"/>
      <c r="ARD23" s="31"/>
      <c r="ARE23" s="32"/>
      <c r="ARF23" s="32"/>
      <c r="ARG23" s="47"/>
      <c r="ARH23" s="31"/>
      <c r="ARI23" s="31"/>
      <c r="ARJ23" s="32"/>
      <c r="ARK23" s="32"/>
      <c r="ARL23" s="47"/>
      <c r="ARM23" s="31"/>
      <c r="ARN23" s="31"/>
      <c r="ARO23" s="32"/>
      <c r="ARP23" s="32"/>
      <c r="ARQ23" s="47"/>
      <c r="ARR23" s="31"/>
      <c r="ARS23" s="31"/>
      <c r="ART23" s="32"/>
      <c r="ARU23" s="32"/>
      <c r="ARV23" s="47"/>
      <c r="ARW23" s="31"/>
      <c r="ARX23" s="31"/>
      <c r="ARY23" s="32"/>
      <c r="ARZ23" s="32"/>
      <c r="ASA23" s="47"/>
      <c r="ASB23" s="31"/>
      <c r="ASC23" s="31"/>
      <c r="ASD23" s="32"/>
      <c r="ASE23" s="32"/>
      <c r="ASF23" s="47"/>
      <c r="ASG23" s="31"/>
      <c r="ASH23" s="31"/>
      <c r="ASI23" s="32"/>
      <c r="ASJ23" s="32"/>
      <c r="ASK23" s="47"/>
      <c r="ASL23" s="31"/>
      <c r="ASM23" s="31"/>
      <c r="ASN23" s="32"/>
      <c r="ASO23" s="32"/>
      <c r="ASP23" s="47"/>
      <c r="ASQ23" s="31"/>
      <c r="ASR23" s="31"/>
      <c r="ASS23" s="32"/>
      <c r="AST23" s="32"/>
      <c r="ASU23" s="47"/>
      <c r="ASV23" s="31"/>
      <c r="ASW23" s="31"/>
      <c r="ASX23" s="32"/>
      <c r="ASY23" s="32"/>
      <c r="ASZ23" s="47"/>
      <c r="ATA23" s="31"/>
      <c r="ATB23" s="31"/>
      <c r="ATC23" s="32"/>
      <c r="ATD23" s="32"/>
      <c r="ATE23" s="47"/>
      <c r="ATF23" s="31"/>
      <c r="ATG23" s="31"/>
      <c r="ATH23" s="32"/>
      <c r="ATI23" s="32"/>
      <c r="ATJ23" s="47"/>
      <c r="ATK23" s="31"/>
      <c r="ATL23" s="31"/>
      <c r="ATM23" s="32"/>
      <c r="ATN23" s="32"/>
      <c r="ATO23" s="47"/>
      <c r="ATP23" s="31"/>
      <c r="ATQ23" s="31"/>
      <c r="ATR23" s="32"/>
      <c r="ATS23" s="32"/>
      <c r="ATT23" s="47"/>
      <c r="ATU23" s="31"/>
      <c r="ATV23" s="31"/>
      <c r="ATW23" s="32"/>
      <c r="ATX23" s="32"/>
      <c r="ATY23" s="47"/>
      <c r="ATZ23" s="31"/>
      <c r="AUA23" s="31"/>
      <c r="AUB23" s="32"/>
      <c r="AUC23" s="32"/>
      <c r="AUD23" s="47"/>
      <c r="AUE23" s="31"/>
      <c r="AUF23" s="31"/>
      <c r="AUG23" s="32"/>
      <c r="AUH23" s="32"/>
      <c r="AUI23" s="47"/>
      <c r="AUJ23" s="31"/>
      <c r="AUK23" s="31"/>
      <c r="AUL23" s="32"/>
      <c r="AUM23" s="32"/>
      <c r="AUN23" s="47"/>
      <c r="AUO23" s="31"/>
      <c r="AUP23" s="31"/>
      <c r="AUQ23" s="32"/>
      <c r="AUR23" s="32"/>
      <c r="AUS23" s="47"/>
      <c r="AUT23" s="31"/>
      <c r="AUU23" s="31"/>
      <c r="AUV23" s="32"/>
      <c r="AUW23" s="32"/>
      <c r="AUX23" s="47"/>
      <c r="AUY23" s="31"/>
      <c r="AUZ23" s="31"/>
      <c r="AVA23" s="32"/>
      <c r="AVB23" s="32"/>
      <c r="AVC23" s="47"/>
      <c r="AVD23" s="31"/>
      <c r="AVE23" s="31"/>
      <c r="AVF23" s="32"/>
      <c r="AVG23" s="32"/>
      <c r="AVH23" s="47"/>
      <c r="AVI23" s="31"/>
      <c r="AVJ23" s="31"/>
      <c r="AVK23" s="32"/>
      <c r="AVL23" s="32"/>
      <c r="AVM23" s="47"/>
      <c r="AVN23" s="31"/>
      <c r="AVO23" s="31"/>
      <c r="AVP23" s="32"/>
      <c r="AVQ23" s="32"/>
      <c r="AVR23" s="47"/>
      <c r="AVS23" s="31"/>
      <c r="AVT23" s="31"/>
      <c r="AVU23" s="32"/>
      <c r="AVV23" s="32"/>
      <c r="AVW23" s="47"/>
      <c r="AVX23" s="31"/>
      <c r="AVY23" s="31"/>
      <c r="AVZ23" s="32"/>
      <c r="AWA23" s="32"/>
      <c r="AWB23" s="47"/>
      <c r="AWC23" s="31"/>
      <c r="AWD23" s="31"/>
      <c r="AWE23" s="32"/>
      <c r="AWF23" s="32"/>
      <c r="AWG23" s="47"/>
      <c r="AWH23" s="31"/>
      <c r="AWI23" s="31"/>
      <c r="AWJ23" s="32"/>
      <c r="AWK23" s="32"/>
      <c r="AWL23" s="47"/>
      <c r="AWM23" s="31"/>
      <c r="AWN23" s="31"/>
      <c r="AWO23" s="32"/>
      <c r="AWP23" s="32"/>
      <c r="AWQ23" s="47"/>
      <c r="AWR23" s="31"/>
      <c r="AWS23" s="31"/>
      <c r="AWT23" s="32"/>
      <c r="AWU23" s="32"/>
      <c r="AWV23" s="47"/>
      <c r="AWW23" s="31"/>
      <c r="AWX23" s="31"/>
      <c r="AWY23" s="32"/>
      <c r="AWZ23" s="32"/>
      <c r="AXA23" s="47"/>
      <c r="AXB23" s="31"/>
      <c r="AXC23" s="31"/>
      <c r="AXD23" s="32"/>
      <c r="AXE23" s="32"/>
      <c r="AXF23" s="47"/>
      <c r="AXG23" s="31"/>
      <c r="AXH23" s="31"/>
      <c r="AXI23" s="32"/>
      <c r="AXJ23" s="32"/>
      <c r="AXK23" s="47"/>
      <c r="AXL23" s="31"/>
      <c r="AXM23" s="31"/>
      <c r="AXN23" s="32"/>
      <c r="AXO23" s="32"/>
      <c r="AXP23" s="47"/>
      <c r="AXQ23" s="31"/>
      <c r="AXR23" s="31"/>
      <c r="AXS23" s="32"/>
      <c r="AXT23" s="32"/>
      <c r="AXU23" s="47"/>
      <c r="AXV23" s="31"/>
      <c r="AXW23" s="31"/>
      <c r="AXX23" s="32"/>
      <c r="AXY23" s="32"/>
      <c r="AXZ23" s="47"/>
      <c r="AYA23" s="31"/>
      <c r="AYB23" s="31"/>
      <c r="AYC23" s="32"/>
      <c r="AYD23" s="32"/>
      <c r="AYE23" s="47"/>
      <c r="AYF23" s="31"/>
      <c r="AYG23" s="31"/>
      <c r="AYH23" s="32"/>
      <c r="AYI23" s="32"/>
      <c r="AYJ23" s="47"/>
      <c r="AYK23" s="31"/>
      <c r="AYL23" s="31"/>
      <c r="AYM23" s="32"/>
      <c r="AYN23" s="32"/>
      <c r="AYO23" s="47"/>
      <c r="AYP23" s="31"/>
      <c r="AYQ23" s="31"/>
      <c r="AYR23" s="32"/>
      <c r="AYS23" s="32"/>
      <c r="AYT23" s="47"/>
      <c r="AYU23" s="31"/>
      <c r="AYV23" s="31"/>
      <c r="AYW23" s="32"/>
      <c r="AYX23" s="32"/>
      <c r="AYY23" s="47"/>
      <c r="AYZ23" s="31"/>
      <c r="AZA23" s="31"/>
      <c r="AZB23" s="32"/>
      <c r="AZC23" s="32"/>
      <c r="AZD23" s="47"/>
      <c r="AZE23" s="31"/>
      <c r="AZF23" s="31"/>
      <c r="AZG23" s="32"/>
      <c r="AZH23" s="32"/>
      <c r="AZI23" s="47"/>
      <c r="AZJ23" s="31"/>
      <c r="AZK23" s="31"/>
      <c r="AZL23" s="32"/>
      <c r="AZM23" s="32"/>
      <c r="AZN23" s="47"/>
      <c r="AZO23" s="31"/>
      <c r="AZP23" s="31"/>
      <c r="AZQ23" s="32"/>
      <c r="AZR23" s="32"/>
      <c r="AZS23" s="47"/>
      <c r="AZT23" s="31"/>
      <c r="AZU23" s="31"/>
      <c r="AZV23" s="32"/>
      <c r="AZW23" s="32"/>
      <c r="AZX23" s="47"/>
      <c r="AZY23" s="31"/>
      <c r="AZZ23" s="31"/>
      <c r="BAA23" s="32"/>
      <c r="BAB23" s="32"/>
      <c r="BAC23" s="47"/>
      <c r="BAD23" s="31"/>
      <c r="BAE23" s="31"/>
      <c r="BAF23" s="32"/>
      <c r="BAG23" s="32"/>
      <c r="BAH23" s="47"/>
      <c r="BAI23" s="31"/>
      <c r="BAJ23" s="31"/>
      <c r="BAK23" s="32"/>
      <c r="BAL23" s="32"/>
      <c r="BAM23" s="47"/>
      <c r="BAN23" s="31"/>
      <c r="BAO23" s="31"/>
      <c r="BAP23" s="32"/>
      <c r="BAQ23" s="32"/>
      <c r="BAR23" s="47"/>
      <c r="BAS23" s="31"/>
      <c r="BAT23" s="31"/>
      <c r="BAU23" s="32"/>
      <c r="BAV23" s="32"/>
      <c r="BAW23" s="47"/>
      <c r="BAX23" s="31"/>
      <c r="BAY23" s="31"/>
      <c r="BAZ23" s="32"/>
      <c r="BBA23" s="32"/>
      <c r="BBB23" s="47"/>
      <c r="BBC23" s="31"/>
      <c r="BBD23" s="31"/>
      <c r="BBE23" s="32"/>
      <c r="BBF23" s="32"/>
      <c r="BBG23" s="47"/>
      <c r="BBH23" s="31"/>
      <c r="BBI23" s="31"/>
      <c r="BBJ23" s="32"/>
      <c r="BBK23" s="32"/>
      <c r="BBL23" s="47"/>
      <c r="BBM23" s="31"/>
      <c r="BBN23" s="31"/>
      <c r="BBO23" s="32"/>
      <c r="BBP23" s="32"/>
      <c r="BBQ23" s="47"/>
      <c r="BBR23" s="31"/>
      <c r="BBS23" s="31"/>
      <c r="BBT23" s="32"/>
      <c r="BBU23" s="32"/>
      <c r="BBV23" s="47"/>
      <c r="BBW23" s="31"/>
      <c r="BBX23" s="31"/>
      <c r="BBY23" s="32"/>
      <c r="BBZ23" s="32"/>
      <c r="BCA23" s="47"/>
      <c r="BCB23" s="31"/>
      <c r="BCC23" s="31"/>
      <c r="BCD23" s="32"/>
      <c r="BCE23" s="32"/>
      <c r="BCF23" s="47"/>
      <c r="BCG23" s="31"/>
      <c r="BCH23" s="31"/>
      <c r="BCI23" s="32"/>
      <c r="BCJ23" s="32"/>
      <c r="BCK23" s="47"/>
      <c r="BCL23" s="31"/>
      <c r="BCM23" s="31"/>
      <c r="BCN23" s="32"/>
      <c r="BCO23" s="32"/>
      <c r="BCP23" s="47"/>
      <c r="BCQ23" s="31"/>
      <c r="BCR23" s="31"/>
      <c r="BCS23" s="32"/>
      <c r="BCT23" s="32"/>
      <c r="BCU23" s="47"/>
      <c r="BCV23" s="31"/>
      <c r="BCW23" s="31"/>
      <c r="BCX23" s="32"/>
      <c r="BCY23" s="32"/>
      <c r="BCZ23" s="47"/>
      <c r="BDA23" s="31"/>
      <c r="BDB23" s="31"/>
      <c r="BDC23" s="32"/>
      <c r="BDD23" s="32"/>
      <c r="BDE23" s="47"/>
      <c r="BDF23" s="31"/>
      <c r="BDG23" s="31"/>
      <c r="BDH23" s="32"/>
      <c r="BDI23" s="32"/>
      <c r="BDJ23" s="47"/>
      <c r="BDK23" s="31"/>
      <c r="BDL23" s="31"/>
      <c r="BDM23" s="32"/>
      <c r="BDN23" s="32"/>
      <c r="BDO23" s="47"/>
      <c r="BDP23" s="31"/>
      <c r="BDQ23" s="31"/>
      <c r="BDR23" s="32"/>
      <c r="BDS23" s="32"/>
      <c r="BDT23" s="47"/>
      <c r="BDU23" s="31"/>
      <c r="BDV23" s="31"/>
      <c r="BDW23" s="32"/>
      <c r="BDX23" s="32"/>
      <c r="BDY23" s="47"/>
      <c r="BDZ23" s="31"/>
      <c r="BEA23" s="31"/>
      <c r="BEB23" s="32"/>
      <c r="BEC23" s="32"/>
      <c r="BED23" s="47"/>
      <c r="BEE23" s="31"/>
      <c r="BEF23" s="31"/>
      <c r="BEG23" s="32"/>
      <c r="BEH23" s="32"/>
      <c r="BEI23" s="47"/>
      <c r="BEJ23" s="31"/>
      <c r="BEK23" s="31"/>
      <c r="BEL23" s="32"/>
      <c r="BEM23" s="32"/>
      <c r="BEN23" s="47"/>
      <c r="BEO23" s="31"/>
      <c r="BEP23" s="31"/>
      <c r="BEQ23" s="32"/>
      <c r="BER23" s="32"/>
      <c r="BES23" s="47"/>
      <c r="BET23" s="31"/>
      <c r="BEU23" s="31"/>
      <c r="BEV23" s="32"/>
      <c r="BEW23" s="32"/>
      <c r="BEX23" s="47"/>
      <c r="BEY23" s="31"/>
      <c r="BEZ23" s="31"/>
      <c r="BFA23" s="32"/>
      <c r="BFB23" s="32"/>
      <c r="BFC23" s="47"/>
      <c r="BFD23" s="31"/>
      <c r="BFE23" s="31"/>
      <c r="BFF23" s="32"/>
      <c r="BFG23" s="32"/>
      <c r="BFH23" s="47"/>
      <c r="BFI23" s="31"/>
      <c r="BFJ23" s="31"/>
      <c r="BFK23" s="32"/>
      <c r="BFL23" s="32"/>
      <c r="BFM23" s="47"/>
      <c r="BFN23" s="31"/>
      <c r="BFO23" s="31"/>
      <c r="BFP23" s="32"/>
      <c r="BFQ23" s="32"/>
      <c r="BFR23" s="47"/>
      <c r="BFS23" s="31"/>
      <c r="BFT23" s="31"/>
      <c r="BFU23" s="32"/>
      <c r="BFV23" s="32"/>
      <c r="BFW23" s="47"/>
      <c r="BFX23" s="31"/>
      <c r="BFY23" s="31"/>
      <c r="BFZ23" s="32"/>
      <c r="BGA23" s="32"/>
      <c r="BGB23" s="47"/>
      <c r="BGC23" s="31"/>
      <c r="BGD23" s="31"/>
      <c r="BGE23" s="32"/>
      <c r="BGF23" s="32"/>
      <c r="BGG23" s="47"/>
      <c r="BGH23" s="31"/>
      <c r="BGI23" s="31"/>
      <c r="BGJ23" s="32"/>
      <c r="BGK23" s="32"/>
      <c r="BGL23" s="47"/>
      <c r="BGM23" s="31"/>
      <c r="BGN23" s="31"/>
      <c r="BGO23" s="32"/>
      <c r="BGP23" s="32"/>
      <c r="BGQ23" s="47"/>
      <c r="BGR23" s="31"/>
      <c r="BGS23" s="31"/>
      <c r="BGT23" s="32"/>
      <c r="BGU23" s="32"/>
      <c r="BGV23" s="47"/>
      <c r="BGW23" s="31"/>
      <c r="BGX23" s="31"/>
      <c r="BGY23" s="32"/>
      <c r="BGZ23" s="32"/>
      <c r="BHA23" s="47"/>
      <c r="BHB23" s="31"/>
      <c r="BHC23" s="31"/>
      <c r="BHD23" s="32"/>
      <c r="BHE23" s="32"/>
      <c r="BHF23" s="47"/>
      <c r="BHG23" s="31"/>
      <c r="BHH23" s="31"/>
      <c r="BHI23" s="32"/>
      <c r="BHJ23" s="32"/>
      <c r="BHK23" s="47"/>
      <c r="BHL23" s="31"/>
      <c r="BHM23" s="31"/>
      <c r="BHN23" s="32"/>
      <c r="BHO23" s="32"/>
      <c r="BHP23" s="47"/>
      <c r="BHQ23" s="31"/>
      <c r="BHR23" s="31"/>
      <c r="BHS23" s="32"/>
      <c r="BHT23" s="32"/>
      <c r="BHU23" s="47"/>
      <c r="BHV23" s="31"/>
      <c r="BHW23" s="31"/>
      <c r="BHX23" s="32"/>
      <c r="BHY23" s="32"/>
      <c r="BHZ23" s="47"/>
      <c r="BIA23" s="31"/>
      <c r="BIB23" s="31"/>
      <c r="BIC23" s="32"/>
      <c r="BID23" s="32"/>
      <c r="BIE23" s="47"/>
      <c r="BIF23" s="31"/>
      <c r="BIG23" s="31"/>
      <c r="BIH23" s="32"/>
      <c r="BII23" s="32"/>
      <c r="BIJ23" s="47"/>
      <c r="BIK23" s="31"/>
      <c r="BIL23" s="31"/>
      <c r="BIM23" s="32"/>
      <c r="BIN23" s="32"/>
      <c r="BIO23" s="47"/>
      <c r="BIP23" s="31"/>
      <c r="BIQ23" s="31"/>
      <c r="BIR23" s="32"/>
      <c r="BIS23" s="32"/>
      <c r="BIT23" s="47"/>
      <c r="BIU23" s="31"/>
      <c r="BIV23" s="31"/>
      <c r="BIW23" s="32"/>
      <c r="BIX23" s="32"/>
      <c r="BIY23" s="47"/>
      <c r="BIZ23" s="31"/>
      <c r="BJA23" s="31"/>
      <c r="BJB23" s="32"/>
      <c r="BJC23" s="32"/>
      <c r="BJD23" s="47"/>
      <c r="BJE23" s="31"/>
      <c r="BJF23" s="31"/>
      <c r="BJG23" s="32"/>
      <c r="BJH23" s="32"/>
      <c r="BJI23" s="47"/>
      <c r="BJJ23" s="31"/>
      <c r="BJK23" s="31"/>
      <c r="BJL23" s="32"/>
      <c r="BJM23" s="32"/>
      <c r="BJN23" s="47"/>
      <c r="BJO23" s="31"/>
      <c r="BJP23" s="31"/>
      <c r="BJQ23" s="32"/>
      <c r="BJR23" s="32"/>
      <c r="BJS23" s="47"/>
      <c r="BJT23" s="31"/>
      <c r="BJU23" s="31"/>
      <c r="BJV23" s="32"/>
      <c r="BJW23" s="32"/>
      <c r="BJX23" s="47"/>
      <c r="BJY23" s="31"/>
      <c r="BJZ23" s="31"/>
      <c r="BKA23" s="32"/>
      <c r="BKB23" s="32"/>
      <c r="BKC23" s="47"/>
      <c r="BKD23" s="31"/>
      <c r="BKE23" s="31"/>
      <c r="BKF23" s="32"/>
      <c r="BKG23" s="32"/>
      <c r="BKH23" s="47"/>
      <c r="BKI23" s="31"/>
      <c r="BKJ23" s="31"/>
      <c r="BKK23" s="32"/>
      <c r="BKL23" s="32"/>
      <c r="BKM23" s="47"/>
      <c r="BKN23" s="31"/>
      <c r="BKO23" s="31"/>
      <c r="BKP23" s="32"/>
      <c r="BKQ23" s="32"/>
      <c r="BKR23" s="47"/>
      <c r="BKS23" s="31"/>
      <c r="BKT23" s="31"/>
      <c r="BKU23" s="32"/>
      <c r="BKV23" s="32"/>
      <c r="BKW23" s="47"/>
      <c r="BKX23" s="31"/>
      <c r="BKY23" s="31"/>
      <c r="BKZ23" s="32"/>
      <c r="BLA23" s="32"/>
      <c r="BLB23" s="47"/>
      <c r="BLC23" s="31"/>
      <c r="BLD23" s="31"/>
      <c r="BLE23" s="32"/>
      <c r="BLF23" s="32"/>
      <c r="BLG23" s="47"/>
      <c r="BLH23" s="31"/>
      <c r="BLI23" s="31"/>
      <c r="BLJ23" s="32"/>
      <c r="BLK23" s="32"/>
      <c r="BLL23" s="47"/>
      <c r="BLM23" s="31"/>
      <c r="BLN23" s="31"/>
      <c r="BLO23" s="32"/>
      <c r="BLP23" s="32"/>
      <c r="BLQ23" s="47"/>
      <c r="BLR23" s="31"/>
      <c r="BLS23" s="31"/>
      <c r="BLT23" s="32"/>
      <c r="BLU23" s="32"/>
      <c r="BLV23" s="47"/>
      <c r="BLW23" s="31"/>
      <c r="BLX23" s="31"/>
      <c r="BLY23" s="32"/>
      <c r="BLZ23" s="32"/>
      <c r="BMA23" s="47"/>
      <c r="BMB23" s="31"/>
      <c r="BMC23" s="31"/>
      <c r="BMD23" s="32"/>
      <c r="BME23" s="32"/>
      <c r="BMF23" s="47"/>
      <c r="BMG23" s="31"/>
      <c r="BMH23" s="31"/>
      <c r="BMI23" s="32"/>
      <c r="BMJ23" s="32"/>
      <c r="BMK23" s="47"/>
      <c r="BML23" s="31"/>
      <c r="BMM23" s="31"/>
      <c r="BMN23" s="32"/>
      <c r="BMO23" s="32"/>
      <c r="BMP23" s="47"/>
      <c r="BMQ23" s="31"/>
      <c r="BMR23" s="31"/>
      <c r="BMS23" s="32"/>
      <c r="BMT23" s="32"/>
      <c r="BMU23" s="47"/>
      <c r="BMV23" s="31"/>
      <c r="BMW23" s="31"/>
      <c r="BMX23" s="32"/>
      <c r="BMY23" s="32"/>
      <c r="BMZ23" s="47"/>
      <c r="BNA23" s="31"/>
      <c r="BNB23" s="31"/>
      <c r="BNC23" s="32"/>
      <c r="BND23" s="32"/>
      <c r="BNE23" s="47"/>
      <c r="BNF23" s="31"/>
      <c r="BNG23" s="31"/>
      <c r="BNH23" s="32"/>
      <c r="BNI23" s="32"/>
      <c r="BNJ23" s="47"/>
      <c r="BNK23" s="31"/>
      <c r="BNL23" s="31"/>
      <c r="BNM23" s="32"/>
      <c r="BNN23" s="32"/>
      <c r="BNO23" s="47"/>
      <c r="BNP23" s="31"/>
      <c r="BNQ23" s="31"/>
      <c r="BNR23" s="32"/>
      <c r="BNS23" s="32"/>
      <c r="BNT23" s="47"/>
      <c r="BNU23" s="31"/>
      <c r="BNV23" s="31"/>
      <c r="BNW23" s="32"/>
      <c r="BNX23" s="32"/>
      <c r="BNY23" s="47"/>
      <c r="BNZ23" s="31"/>
      <c r="BOA23" s="31"/>
      <c r="BOB23" s="32"/>
      <c r="BOC23" s="32"/>
      <c r="BOD23" s="47"/>
      <c r="BOE23" s="31"/>
      <c r="BOF23" s="31"/>
      <c r="BOG23" s="32"/>
      <c r="BOH23" s="32"/>
      <c r="BOI23" s="47"/>
      <c r="BOJ23" s="31"/>
      <c r="BOK23" s="31"/>
      <c r="BOL23" s="32"/>
      <c r="BOM23" s="32"/>
      <c r="BON23" s="47"/>
      <c r="BOO23" s="31"/>
      <c r="BOP23" s="31"/>
      <c r="BOQ23" s="32"/>
      <c r="BOR23" s="32"/>
      <c r="BOS23" s="47"/>
      <c r="BOT23" s="31"/>
      <c r="BOU23" s="31"/>
      <c r="BOV23" s="32"/>
      <c r="BOW23" s="32"/>
      <c r="BOX23" s="47"/>
      <c r="BOY23" s="31"/>
      <c r="BOZ23" s="31"/>
      <c r="BPA23" s="32"/>
      <c r="BPB23" s="32"/>
      <c r="BPC23" s="47"/>
      <c r="BPD23" s="31"/>
      <c r="BPE23" s="31"/>
      <c r="BPF23" s="32"/>
      <c r="BPG23" s="32"/>
      <c r="BPH23" s="47"/>
      <c r="BPI23" s="31"/>
      <c r="BPJ23" s="31"/>
      <c r="BPK23" s="32"/>
      <c r="BPL23" s="32"/>
      <c r="BPM23" s="47"/>
      <c r="BPN23" s="31"/>
      <c r="BPO23" s="31"/>
      <c r="BPP23" s="32"/>
      <c r="BPQ23" s="32"/>
      <c r="BPR23" s="47"/>
      <c r="BPS23" s="31"/>
      <c r="BPT23" s="31"/>
      <c r="BPU23" s="32"/>
      <c r="BPV23" s="32"/>
      <c r="BPW23" s="47"/>
      <c r="BPX23" s="31"/>
      <c r="BPY23" s="31"/>
      <c r="BPZ23" s="32"/>
      <c r="BQA23" s="32"/>
      <c r="BQB23" s="47"/>
      <c r="BQC23" s="31"/>
      <c r="BQD23" s="31"/>
      <c r="BQE23" s="32"/>
      <c r="BQF23" s="32"/>
      <c r="BQG23" s="47"/>
      <c r="BQH23" s="31"/>
      <c r="BQI23" s="31"/>
      <c r="BQJ23" s="32"/>
      <c r="BQK23" s="32"/>
      <c r="BQL23" s="47"/>
      <c r="BQM23" s="31"/>
      <c r="BQN23" s="31"/>
      <c r="BQO23" s="32"/>
      <c r="BQP23" s="32"/>
      <c r="BQQ23" s="47"/>
      <c r="BQR23" s="31"/>
      <c r="BQS23" s="31"/>
      <c r="BQT23" s="32"/>
      <c r="BQU23" s="32"/>
      <c r="BQV23" s="47"/>
      <c r="BQW23" s="31"/>
      <c r="BQX23" s="31"/>
      <c r="BQY23" s="32"/>
      <c r="BQZ23" s="32"/>
      <c r="BRA23" s="47"/>
      <c r="BRB23" s="31"/>
      <c r="BRC23" s="31"/>
      <c r="BRD23" s="32"/>
      <c r="BRE23" s="32"/>
      <c r="BRF23" s="47"/>
      <c r="BRG23" s="31"/>
      <c r="BRH23" s="31"/>
      <c r="BRI23" s="32"/>
      <c r="BRJ23" s="32"/>
      <c r="BRK23" s="47"/>
      <c r="BRL23" s="31"/>
      <c r="BRM23" s="31"/>
      <c r="BRN23" s="32"/>
      <c r="BRO23" s="32"/>
      <c r="BRP23" s="47"/>
      <c r="BRQ23" s="31"/>
      <c r="BRR23" s="31"/>
      <c r="BRS23" s="32"/>
      <c r="BRT23" s="32"/>
      <c r="BRU23" s="47"/>
      <c r="BRV23" s="31"/>
      <c r="BRW23" s="31"/>
      <c r="BRX23" s="32"/>
      <c r="BRY23" s="32"/>
      <c r="BRZ23" s="47"/>
      <c r="BSA23" s="31"/>
      <c r="BSB23" s="31"/>
      <c r="BSC23" s="32"/>
      <c r="BSD23" s="32"/>
      <c r="BSE23" s="47"/>
      <c r="BSF23" s="31"/>
      <c r="BSG23" s="31"/>
      <c r="BSH23" s="32"/>
      <c r="BSI23" s="32"/>
      <c r="BSJ23" s="47"/>
      <c r="BSK23" s="31"/>
      <c r="BSL23" s="31"/>
      <c r="BSM23" s="32"/>
      <c r="BSN23" s="32"/>
      <c r="BSO23" s="47"/>
      <c r="BSP23" s="31"/>
      <c r="BSQ23" s="31"/>
      <c r="BSR23" s="32"/>
      <c r="BSS23" s="32"/>
      <c r="BST23" s="47"/>
      <c r="BSU23" s="31"/>
      <c r="BSV23" s="31"/>
      <c r="BSW23" s="32"/>
      <c r="BSX23" s="32"/>
      <c r="BSY23" s="47"/>
      <c r="BSZ23" s="31"/>
      <c r="BTA23" s="31"/>
      <c r="BTB23" s="32"/>
      <c r="BTC23" s="32"/>
      <c r="BTD23" s="47"/>
      <c r="BTE23" s="31"/>
      <c r="BTF23" s="31"/>
      <c r="BTG23" s="32"/>
      <c r="BTH23" s="32"/>
      <c r="BTI23" s="47"/>
      <c r="BTJ23" s="31"/>
      <c r="BTK23" s="31"/>
      <c r="BTL23" s="32"/>
      <c r="BTM23" s="32"/>
      <c r="BTN23" s="47"/>
      <c r="BTO23" s="31"/>
      <c r="BTP23" s="31"/>
      <c r="BTQ23" s="32"/>
      <c r="BTR23" s="32"/>
      <c r="BTS23" s="47"/>
      <c r="BTT23" s="31"/>
      <c r="BTU23" s="31"/>
      <c r="BTV23" s="32"/>
      <c r="BTW23" s="32"/>
      <c r="BTX23" s="47"/>
      <c r="BTY23" s="31"/>
      <c r="BTZ23" s="31"/>
      <c r="BUA23" s="32"/>
      <c r="BUB23" s="32"/>
      <c r="BUC23" s="47"/>
      <c r="BUD23" s="31"/>
      <c r="BUE23" s="31"/>
      <c r="BUF23" s="32"/>
      <c r="BUG23" s="32"/>
      <c r="BUH23" s="47"/>
      <c r="BUI23" s="31"/>
      <c r="BUJ23" s="31"/>
      <c r="BUK23" s="32"/>
      <c r="BUL23" s="32"/>
      <c r="BUM23" s="47"/>
      <c r="BUN23" s="31"/>
      <c r="BUO23" s="31"/>
      <c r="BUP23" s="32"/>
      <c r="BUQ23" s="32"/>
      <c r="BUR23" s="47"/>
      <c r="BUS23" s="31"/>
      <c r="BUT23" s="31"/>
      <c r="BUU23" s="32"/>
      <c r="BUV23" s="32"/>
      <c r="BUW23" s="47"/>
      <c r="BUX23" s="31"/>
      <c r="BUY23" s="31"/>
      <c r="BUZ23" s="32"/>
      <c r="BVA23" s="32"/>
      <c r="BVB23" s="47"/>
      <c r="BVC23" s="31"/>
      <c r="BVD23" s="31"/>
      <c r="BVE23" s="32"/>
      <c r="BVF23" s="32"/>
      <c r="BVG23" s="47"/>
      <c r="BVH23" s="31"/>
      <c r="BVI23" s="31"/>
      <c r="BVJ23" s="32"/>
      <c r="BVK23" s="32"/>
      <c r="BVL23" s="47"/>
      <c r="BVM23" s="31"/>
      <c r="BVN23" s="31"/>
      <c r="BVO23" s="32"/>
      <c r="BVP23" s="32"/>
      <c r="BVQ23" s="47"/>
      <c r="BVR23" s="31"/>
      <c r="BVS23" s="31"/>
      <c r="BVT23" s="32"/>
      <c r="BVU23" s="32"/>
      <c r="BVV23" s="47"/>
      <c r="BVW23" s="31"/>
      <c r="BVX23" s="31"/>
      <c r="BVY23" s="32"/>
      <c r="BVZ23" s="32"/>
      <c r="BWA23" s="47"/>
      <c r="BWB23" s="31"/>
      <c r="BWC23" s="31"/>
      <c r="BWD23" s="32"/>
      <c r="BWE23" s="32"/>
      <c r="BWF23" s="47"/>
      <c r="BWG23" s="31"/>
      <c r="BWH23" s="31"/>
      <c r="BWI23" s="32"/>
      <c r="BWJ23" s="32"/>
      <c r="BWK23" s="47"/>
      <c r="BWL23" s="31"/>
      <c r="BWM23" s="31"/>
      <c r="BWN23" s="32"/>
      <c r="BWO23" s="32"/>
      <c r="BWP23" s="47"/>
      <c r="BWQ23" s="31"/>
      <c r="BWR23" s="31"/>
      <c r="BWS23" s="32"/>
      <c r="BWT23" s="32"/>
      <c r="BWU23" s="47"/>
      <c r="BWV23" s="31"/>
      <c r="BWW23" s="31"/>
      <c r="BWX23" s="32"/>
      <c r="BWY23" s="32"/>
      <c r="BWZ23" s="47"/>
      <c r="BXA23" s="31"/>
      <c r="BXB23" s="31"/>
      <c r="BXC23" s="32"/>
      <c r="BXD23" s="32"/>
      <c r="BXE23" s="47"/>
      <c r="BXF23" s="31"/>
      <c r="BXG23" s="31"/>
      <c r="BXH23" s="32"/>
      <c r="BXI23" s="32"/>
      <c r="BXJ23" s="47"/>
      <c r="BXK23" s="31"/>
      <c r="BXL23" s="31"/>
      <c r="BXM23" s="32"/>
      <c r="BXN23" s="32"/>
      <c r="BXO23" s="47"/>
      <c r="BXP23" s="31"/>
      <c r="BXQ23" s="31"/>
      <c r="BXR23" s="32"/>
      <c r="BXS23" s="32"/>
      <c r="BXT23" s="47"/>
      <c r="BXU23" s="31"/>
      <c r="BXV23" s="31"/>
      <c r="BXW23" s="32"/>
      <c r="BXX23" s="32"/>
      <c r="BXY23" s="47"/>
      <c r="BXZ23" s="31"/>
      <c r="BYA23" s="31"/>
      <c r="BYB23" s="32"/>
      <c r="BYC23" s="32"/>
      <c r="BYD23" s="47"/>
      <c r="BYE23" s="31"/>
      <c r="BYF23" s="31"/>
      <c r="BYG23" s="32"/>
      <c r="BYH23" s="32"/>
      <c r="BYI23" s="47"/>
      <c r="BYJ23" s="31"/>
      <c r="BYK23" s="31"/>
      <c r="BYL23" s="32"/>
      <c r="BYM23" s="32"/>
      <c r="BYN23" s="47"/>
      <c r="BYO23" s="31"/>
      <c r="BYP23" s="31"/>
      <c r="BYQ23" s="32"/>
      <c r="BYR23" s="32"/>
      <c r="BYS23" s="47"/>
      <c r="BYT23" s="31"/>
      <c r="BYU23" s="31"/>
      <c r="BYV23" s="32"/>
      <c r="BYW23" s="32"/>
      <c r="BYX23" s="47"/>
      <c r="BYY23" s="31"/>
      <c r="BYZ23" s="31"/>
      <c r="BZA23" s="32"/>
      <c r="BZB23" s="32"/>
      <c r="BZC23" s="47"/>
      <c r="BZD23" s="31"/>
      <c r="BZE23" s="31"/>
      <c r="BZF23" s="32"/>
      <c r="BZG23" s="32"/>
      <c r="BZH23" s="47"/>
      <c r="BZI23" s="31"/>
      <c r="BZJ23" s="31"/>
      <c r="BZK23" s="32"/>
      <c r="BZL23" s="32"/>
      <c r="BZM23" s="47"/>
      <c r="BZN23" s="31"/>
      <c r="BZO23" s="31"/>
      <c r="BZP23" s="32"/>
      <c r="BZQ23" s="32"/>
      <c r="BZR23" s="47"/>
      <c r="BZS23" s="31"/>
      <c r="BZT23" s="31"/>
      <c r="BZU23" s="32"/>
      <c r="BZV23" s="32"/>
      <c r="BZW23" s="47"/>
      <c r="BZX23" s="31"/>
      <c r="BZY23" s="31"/>
      <c r="BZZ23" s="32"/>
      <c r="CAA23" s="32"/>
      <c r="CAB23" s="47"/>
      <c r="CAC23" s="31"/>
      <c r="CAD23" s="31"/>
      <c r="CAE23" s="32"/>
      <c r="CAF23" s="32"/>
      <c r="CAG23" s="47"/>
      <c r="CAH23" s="31"/>
      <c r="CAI23" s="31"/>
      <c r="CAJ23" s="32"/>
      <c r="CAK23" s="32"/>
      <c r="CAL23" s="47"/>
      <c r="CAM23" s="31"/>
      <c r="CAN23" s="31"/>
      <c r="CAO23" s="32"/>
      <c r="CAP23" s="32"/>
      <c r="CAQ23" s="47"/>
      <c r="CAR23" s="31"/>
      <c r="CAS23" s="31"/>
      <c r="CAT23" s="32"/>
      <c r="CAU23" s="32"/>
      <c r="CAV23" s="47"/>
      <c r="CAW23" s="31"/>
      <c r="CAX23" s="31"/>
      <c r="CAY23" s="32"/>
      <c r="CAZ23" s="32"/>
      <c r="CBA23" s="47"/>
      <c r="CBB23" s="31"/>
      <c r="CBC23" s="31"/>
      <c r="CBD23" s="32"/>
      <c r="CBE23" s="32"/>
      <c r="CBF23" s="47"/>
      <c r="CBG23" s="31"/>
      <c r="CBH23" s="31"/>
      <c r="CBI23" s="32"/>
      <c r="CBJ23" s="32"/>
      <c r="CBK23" s="47"/>
      <c r="CBL23" s="31"/>
      <c r="CBM23" s="31"/>
      <c r="CBN23" s="32"/>
      <c r="CBO23" s="32"/>
      <c r="CBP23" s="47"/>
      <c r="CBQ23" s="31"/>
      <c r="CBR23" s="31"/>
      <c r="CBS23" s="32"/>
      <c r="CBT23" s="32"/>
      <c r="CBU23" s="47"/>
      <c r="CBV23" s="31"/>
      <c r="CBW23" s="31"/>
      <c r="CBX23" s="32"/>
      <c r="CBY23" s="32"/>
      <c r="CBZ23" s="47"/>
      <c r="CCA23" s="31"/>
      <c r="CCB23" s="31"/>
      <c r="CCC23" s="32"/>
      <c r="CCD23" s="32"/>
      <c r="CCE23" s="47"/>
      <c r="CCF23" s="31"/>
      <c r="CCG23" s="31"/>
      <c r="CCH23" s="32"/>
      <c r="CCI23" s="32"/>
      <c r="CCJ23" s="47"/>
      <c r="CCK23" s="31"/>
      <c r="CCL23" s="31"/>
      <c r="CCM23" s="32"/>
      <c r="CCN23" s="32"/>
      <c r="CCO23" s="47"/>
      <c r="CCP23" s="31"/>
      <c r="CCQ23" s="31"/>
      <c r="CCR23" s="32"/>
      <c r="CCS23" s="32"/>
      <c r="CCT23" s="47"/>
      <c r="CCU23" s="31"/>
      <c r="CCV23" s="31"/>
      <c r="CCW23" s="32"/>
      <c r="CCX23" s="32"/>
      <c r="CCY23" s="47"/>
      <c r="CCZ23" s="31"/>
      <c r="CDA23" s="31"/>
      <c r="CDB23" s="32"/>
      <c r="CDC23" s="32"/>
      <c r="CDD23" s="47"/>
      <c r="CDE23" s="31"/>
      <c r="CDF23" s="31"/>
      <c r="CDG23" s="32"/>
      <c r="CDH23" s="32"/>
      <c r="CDI23" s="47"/>
      <c r="CDJ23" s="31"/>
      <c r="CDK23" s="31"/>
      <c r="CDL23" s="32"/>
      <c r="CDM23" s="32"/>
      <c r="CDN23" s="47"/>
      <c r="CDO23" s="31"/>
      <c r="CDP23" s="31"/>
      <c r="CDQ23" s="32"/>
      <c r="CDR23" s="32"/>
      <c r="CDS23" s="47"/>
      <c r="CDT23" s="31"/>
      <c r="CDU23" s="31"/>
      <c r="CDV23" s="32"/>
      <c r="CDW23" s="32"/>
      <c r="CDX23" s="47"/>
      <c r="CDY23" s="31"/>
      <c r="CDZ23" s="31"/>
      <c r="CEA23" s="32"/>
      <c r="CEB23" s="32"/>
      <c r="CEC23" s="47"/>
      <c r="CED23" s="31"/>
      <c r="CEE23" s="31"/>
      <c r="CEF23" s="32"/>
      <c r="CEG23" s="32"/>
      <c r="CEH23" s="47"/>
      <c r="CEI23" s="31"/>
      <c r="CEJ23" s="31"/>
      <c r="CEK23" s="32"/>
      <c r="CEL23" s="32"/>
      <c r="CEM23" s="47"/>
      <c r="CEN23" s="31"/>
      <c r="CEO23" s="31"/>
      <c r="CEP23" s="32"/>
      <c r="CEQ23" s="32"/>
      <c r="CER23" s="47"/>
      <c r="CES23" s="31"/>
      <c r="CET23" s="31"/>
      <c r="CEU23" s="32"/>
      <c r="CEV23" s="32"/>
      <c r="CEW23" s="47"/>
      <c r="CEX23" s="31"/>
      <c r="CEY23" s="31"/>
      <c r="CEZ23" s="32"/>
      <c r="CFA23" s="32"/>
      <c r="CFB23" s="47"/>
      <c r="CFC23" s="31"/>
      <c r="CFD23" s="31"/>
      <c r="CFE23" s="32"/>
      <c r="CFF23" s="32"/>
      <c r="CFG23" s="47"/>
      <c r="CFH23" s="31"/>
      <c r="CFI23" s="31"/>
      <c r="CFJ23" s="32"/>
      <c r="CFK23" s="32"/>
      <c r="CFL23" s="47"/>
      <c r="CFM23" s="31"/>
      <c r="CFN23" s="31"/>
      <c r="CFO23" s="32"/>
      <c r="CFP23" s="32"/>
      <c r="CFQ23" s="47"/>
      <c r="CFR23" s="31"/>
      <c r="CFS23" s="31"/>
      <c r="CFT23" s="32"/>
      <c r="CFU23" s="32"/>
      <c r="CFV23" s="47"/>
      <c r="CFW23" s="31"/>
      <c r="CFX23" s="31"/>
      <c r="CFY23" s="32"/>
      <c r="CFZ23" s="32"/>
      <c r="CGA23" s="47"/>
      <c r="CGB23" s="31"/>
      <c r="CGC23" s="31"/>
      <c r="CGD23" s="32"/>
      <c r="CGE23" s="32"/>
      <c r="CGF23" s="47"/>
      <c r="CGG23" s="31"/>
      <c r="CGH23" s="31"/>
      <c r="CGI23" s="32"/>
      <c r="CGJ23" s="32"/>
      <c r="CGK23" s="47"/>
      <c r="CGL23" s="31"/>
      <c r="CGM23" s="31"/>
      <c r="CGN23" s="32"/>
      <c r="CGO23" s="32"/>
      <c r="CGP23" s="47"/>
      <c r="CGQ23" s="31"/>
      <c r="CGR23" s="31"/>
      <c r="CGS23" s="32"/>
      <c r="CGT23" s="32"/>
      <c r="CGU23" s="47"/>
      <c r="CGV23" s="31"/>
      <c r="CGW23" s="31"/>
      <c r="CGX23" s="32"/>
      <c r="CGY23" s="32"/>
      <c r="CGZ23" s="47"/>
      <c r="CHA23" s="31"/>
      <c r="CHB23" s="31"/>
      <c r="CHC23" s="32"/>
      <c r="CHD23" s="32"/>
      <c r="CHE23" s="47"/>
      <c r="CHF23" s="31"/>
      <c r="CHG23" s="31"/>
      <c r="CHH23" s="32"/>
      <c r="CHI23" s="32"/>
      <c r="CHJ23" s="47"/>
      <c r="CHK23" s="31"/>
      <c r="CHL23" s="31"/>
      <c r="CHM23" s="32"/>
      <c r="CHN23" s="32"/>
      <c r="CHO23" s="47"/>
      <c r="CHP23" s="31"/>
      <c r="CHQ23" s="31"/>
      <c r="CHR23" s="32"/>
      <c r="CHS23" s="32"/>
      <c r="CHT23" s="47"/>
      <c r="CHU23" s="31"/>
      <c r="CHV23" s="31"/>
      <c r="CHW23" s="32"/>
      <c r="CHX23" s="32"/>
      <c r="CHY23" s="47"/>
      <c r="CHZ23" s="31"/>
      <c r="CIA23" s="31"/>
      <c r="CIB23" s="32"/>
      <c r="CIC23" s="32"/>
      <c r="CID23" s="47"/>
      <c r="CIE23" s="31"/>
      <c r="CIF23" s="31"/>
      <c r="CIG23" s="32"/>
      <c r="CIH23" s="32"/>
      <c r="CII23" s="47"/>
      <c r="CIJ23" s="31"/>
      <c r="CIK23" s="31"/>
      <c r="CIL23" s="32"/>
      <c r="CIM23" s="32"/>
      <c r="CIN23" s="47"/>
      <c r="CIO23" s="31"/>
      <c r="CIP23" s="31"/>
      <c r="CIQ23" s="32"/>
      <c r="CIR23" s="32"/>
      <c r="CIS23" s="47"/>
      <c r="CIT23" s="31"/>
      <c r="CIU23" s="31"/>
      <c r="CIV23" s="32"/>
      <c r="CIW23" s="32"/>
      <c r="CIX23" s="47"/>
      <c r="CIY23" s="31"/>
      <c r="CIZ23" s="31"/>
      <c r="CJA23" s="32"/>
      <c r="CJB23" s="32"/>
      <c r="CJC23" s="47"/>
      <c r="CJD23" s="31"/>
      <c r="CJE23" s="31"/>
      <c r="CJF23" s="32"/>
      <c r="CJG23" s="32"/>
      <c r="CJH23" s="47"/>
      <c r="CJI23" s="31"/>
      <c r="CJJ23" s="31"/>
      <c r="CJK23" s="32"/>
      <c r="CJL23" s="32"/>
      <c r="CJM23" s="47"/>
      <c r="CJN23" s="31"/>
      <c r="CJO23" s="31"/>
      <c r="CJP23" s="32"/>
      <c r="CJQ23" s="32"/>
      <c r="CJR23" s="47"/>
      <c r="CJS23" s="31"/>
      <c r="CJT23" s="31"/>
      <c r="CJU23" s="32"/>
      <c r="CJV23" s="32"/>
      <c r="CJW23" s="47"/>
      <c r="CJX23" s="31"/>
      <c r="CJY23" s="31"/>
      <c r="CJZ23" s="32"/>
      <c r="CKA23" s="32"/>
      <c r="CKB23" s="47"/>
      <c r="CKC23" s="31"/>
      <c r="CKD23" s="31"/>
      <c r="CKE23" s="32"/>
      <c r="CKF23" s="32"/>
      <c r="CKG23" s="47"/>
      <c r="CKH23" s="31"/>
      <c r="CKI23" s="31"/>
      <c r="CKJ23" s="32"/>
      <c r="CKK23" s="32"/>
      <c r="CKL23" s="47"/>
      <c r="CKM23" s="31"/>
      <c r="CKN23" s="31"/>
      <c r="CKO23" s="32"/>
      <c r="CKP23" s="32"/>
      <c r="CKQ23" s="47"/>
      <c r="CKR23" s="31"/>
      <c r="CKS23" s="31"/>
      <c r="CKT23" s="32"/>
      <c r="CKU23" s="32"/>
      <c r="CKV23" s="47"/>
      <c r="CKW23" s="31"/>
      <c r="CKX23" s="31"/>
      <c r="CKY23" s="32"/>
      <c r="CKZ23" s="32"/>
      <c r="CLA23" s="47"/>
      <c r="CLB23" s="31"/>
      <c r="CLC23" s="31"/>
      <c r="CLD23" s="32"/>
      <c r="CLE23" s="32"/>
      <c r="CLF23" s="47"/>
      <c r="CLG23" s="31"/>
      <c r="CLH23" s="31"/>
      <c r="CLI23" s="32"/>
      <c r="CLJ23" s="32"/>
      <c r="CLK23" s="47"/>
      <c r="CLL23" s="31"/>
      <c r="CLM23" s="31"/>
      <c r="CLN23" s="32"/>
      <c r="CLO23" s="32"/>
      <c r="CLP23" s="47"/>
      <c r="CLQ23" s="31"/>
      <c r="CLR23" s="31"/>
      <c r="CLS23" s="32"/>
      <c r="CLT23" s="32"/>
      <c r="CLU23" s="47"/>
      <c r="CLV23" s="31"/>
      <c r="CLW23" s="31"/>
      <c r="CLX23" s="32"/>
      <c r="CLY23" s="32"/>
      <c r="CLZ23" s="47"/>
      <c r="CMA23" s="31"/>
      <c r="CMB23" s="31"/>
      <c r="CMC23" s="32"/>
      <c r="CMD23" s="32"/>
      <c r="CME23" s="47"/>
      <c r="CMF23" s="31"/>
      <c r="CMG23" s="31"/>
      <c r="CMH23" s="32"/>
      <c r="CMI23" s="32"/>
      <c r="CMJ23" s="47"/>
      <c r="CMK23" s="31"/>
      <c r="CML23" s="31"/>
      <c r="CMM23" s="32"/>
      <c r="CMN23" s="32"/>
      <c r="CMO23" s="47"/>
      <c r="CMP23" s="31"/>
      <c r="CMQ23" s="31"/>
      <c r="CMR23" s="32"/>
      <c r="CMS23" s="32"/>
      <c r="CMT23" s="47"/>
      <c r="CMU23" s="31"/>
      <c r="CMV23" s="31"/>
      <c r="CMW23" s="32"/>
      <c r="CMX23" s="32"/>
      <c r="CMY23" s="47"/>
      <c r="CMZ23" s="31"/>
      <c r="CNA23" s="31"/>
      <c r="CNB23" s="32"/>
      <c r="CNC23" s="32"/>
      <c r="CND23" s="47"/>
      <c r="CNE23" s="31"/>
      <c r="CNF23" s="31"/>
      <c r="CNG23" s="32"/>
      <c r="CNH23" s="32"/>
      <c r="CNI23" s="47"/>
      <c r="CNJ23" s="31"/>
      <c r="CNK23" s="31"/>
      <c r="CNL23" s="32"/>
      <c r="CNM23" s="32"/>
      <c r="CNN23" s="47"/>
      <c r="CNO23" s="31"/>
      <c r="CNP23" s="31"/>
      <c r="CNQ23" s="32"/>
      <c r="CNR23" s="32"/>
      <c r="CNS23" s="47"/>
      <c r="CNT23" s="31"/>
      <c r="CNU23" s="31"/>
      <c r="CNV23" s="32"/>
      <c r="CNW23" s="32"/>
      <c r="CNX23" s="47"/>
      <c r="CNY23" s="31"/>
      <c r="CNZ23" s="31"/>
      <c r="COA23" s="32"/>
      <c r="COB23" s="32"/>
      <c r="COC23" s="47"/>
      <c r="COD23" s="31"/>
      <c r="COE23" s="31"/>
      <c r="COF23" s="32"/>
      <c r="COG23" s="32"/>
      <c r="COH23" s="47"/>
      <c r="COI23" s="31"/>
      <c r="COJ23" s="31"/>
      <c r="COK23" s="32"/>
      <c r="COL23" s="32"/>
      <c r="COM23" s="47"/>
      <c r="CON23" s="31"/>
      <c r="COO23" s="31"/>
      <c r="COP23" s="32"/>
      <c r="COQ23" s="32"/>
      <c r="COR23" s="47"/>
      <c r="COS23" s="31"/>
      <c r="COT23" s="31"/>
      <c r="COU23" s="32"/>
      <c r="COV23" s="32"/>
      <c r="COW23" s="47"/>
      <c r="COX23" s="31"/>
      <c r="COY23" s="31"/>
      <c r="COZ23" s="32"/>
      <c r="CPA23" s="32"/>
      <c r="CPB23" s="47"/>
      <c r="CPC23" s="31"/>
      <c r="CPD23" s="31"/>
      <c r="CPE23" s="32"/>
      <c r="CPF23" s="32"/>
      <c r="CPG23" s="47"/>
      <c r="CPH23" s="31"/>
      <c r="CPI23" s="31"/>
      <c r="CPJ23" s="32"/>
      <c r="CPK23" s="32"/>
      <c r="CPL23" s="47"/>
      <c r="CPM23" s="31"/>
      <c r="CPN23" s="31"/>
      <c r="CPO23" s="32"/>
      <c r="CPP23" s="32"/>
      <c r="CPQ23" s="47"/>
      <c r="CPR23" s="31"/>
      <c r="CPS23" s="31"/>
      <c r="CPT23" s="32"/>
      <c r="CPU23" s="32"/>
      <c r="CPV23" s="47"/>
      <c r="CPW23" s="31"/>
      <c r="CPX23" s="31"/>
      <c r="CPY23" s="32"/>
      <c r="CPZ23" s="32"/>
      <c r="CQA23" s="47"/>
      <c r="CQB23" s="31"/>
      <c r="CQC23" s="31"/>
      <c r="CQD23" s="32"/>
      <c r="CQE23" s="32"/>
      <c r="CQF23" s="47"/>
      <c r="CQG23" s="31"/>
      <c r="CQH23" s="31"/>
      <c r="CQI23" s="32"/>
      <c r="CQJ23" s="32"/>
      <c r="CQK23" s="47"/>
      <c r="CQL23" s="31"/>
      <c r="CQM23" s="31"/>
      <c r="CQN23" s="32"/>
      <c r="CQO23" s="32"/>
      <c r="CQP23" s="47"/>
      <c r="CQQ23" s="31"/>
      <c r="CQR23" s="31"/>
      <c r="CQS23" s="32"/>
      <c r="CQT23" s="32"/>
      <c r="CQU23" s="47"/>
      <c r="CQV23" s="31"/>
      <c r="CQW23" s="31"/>
      <c r="CQX23" s="32"/>
      <c r="CQY23" s="32"/>
      <c r="CQZ23" s="47"/>
      <c r="CRA23" s="31"/>
      <c r="CRB23" s="31"/>
      <c r="CRC23" s="32"/>
      <c r="CRD23" s="32"/>
      <c r="CRE23" s="47"/>
      <c r="CRF23" s="31"/>
      <c r="CRG23" s="31"/>
      <c r="CRH23" s="32"/>
      <c r="CRI23" s="32"/>
      <c r="CRJ23" s="47"/>
      <c r="CRK23" s="31"/>
      <c r="CRL23" s="31"/>
      <c r="CRM23" s="32"/>
      <c r="CRN23" s="32"/>
      <c r="CRO23" s="47"/>
      <c r="CRP23" s="31"/>
      <c r="CRQ23" s="31"/>
      <c r="CRR23" s="32"/>
      <c r="CRS23" s="32"/>
      <c r="CRT23" s="47"/>
      <c r="CRU23" s="31"/>
      <c r="CRV23" s="31"/>
      <c r="CRW23" s="32"/>
      <c r="CRX23" s="32"/>
      <c r="CRY23" s="47"/>
      <c r="CRZ23" s="31"/>
      <c r="CSA23" s="31"/>
      <c r="CSB23" s="32"/>
      <c r="CSC23" s="32"/>
      <c r="CSD23" s="47"/>
      <c r="CSE23" s="31"/>
      <c r="CSF23" s="31"/>
      <c r="CSG23" s="32"/>
      <c r="CSH23" s="32"/>
      <c r="CSI23" s="47"/>
      <c r="CSJ23" s="31"/>
      <c r="CSK23" s="31"/>
      <c r="CSL23" s="32"/>
      <c r="CSM23" s="32"/>
      <c r="CSN23" s="47"/>
      <c r="CSO23" s="31"/>
      <c r="CSP23" s="31"/>
      <c r="CSQ23" s="32"/>
      <c r="CSR23" s="32"/>
      <c r="CSS23" s="47"/>
      <c r="CST23" s="31"/>
      <c r="CSU23" s="31"/>
      <c r="CSV23" s="32"/>
      <c r="CSW23" s="32"/>
      <c r="CSX23" s="47"/>
      <c r="CSY23" s="31"/>
      <c r="CSZ23" s="31"/>
      <c r="CTA23" s="32"/>
      <c r="CTB23" s="32"/>
      <c r="CTC23" s="47"/>
      <c r="CTD23" s="31"/>
      <c r="CTE23" s="31"/>
      <c r="CTF23" s="32"/>
      <c r="CTG23" s="32"/>
      <c r="CTH23" s="47"/>
      <c r="CTI23" s="31"/>
      <c r="CTJ23" s="31"/>
      <c r="CTK23" s="32"/>
      <c r="CTL23" s="32"/>
      <c r="CTM23" s="47"/>
      <c r="CTN23" s="31"/>
      <c r="CTO23" s="31"/>
      <c r="CTP23" s="32"/>
      <c r="CTQ23" s="32"/>
      <c r="CTR23" s="47"/>
      <c r="CTS23" s="31"/>
      <c r="CTT23" s="31"/>
      <c r="CTU23" s="32"/>
      <c r="CTV23" s="32"/>
      <c r="CTW23" s="47"/>
      <c r="CTX23" s="31"/>
      <c r="CTY23" s="31"/>
      <c r="CTZ23" s="32"/>
      <c r="CUA23" s="32"/>
      <c r="CUB23" s="47"/>
      <c r="CUC23" s="31"/>
      <c r="CUD23" s="31"/>
      <c r="CUE23" s="32"/>
      <c r="CUF23" s="32"/>
      <c r="CUG23" s="47"/>
      <c r="CUH23" s="31"/>
      <c r="CUI23" s="31"/>
      <c r="CUJ23" s="32"/>
      <c r="CUK23" s="32"/>
      <c r="CUL23" s="47"/>
      <c r="CUM23" s="31"/>
      <c r="CUN23" s="31"/>
      <c r="CUO23" s="32"/>
      <c r="CUP23" s="32"/>
      <c r="CUQ23" s="47"/>
      <c r="CUR23" s="31"/>
      <c r="CUS23" s="31"/>
      <c r="CUT23" s="32"/>
      <c r="CUU23" s="32"/>
      <c r="CUV23" s="47"/>
      <c r="CUW23" s="31"/>
      <c r="CUX23" s="31"/>
      <c r="CUY23" s="32"/>
      <c r="CUZ23" s="32"/>
      <c r="CVA23" s="47"/>
      <c r="CVB23" s="31"/>
      <c r="CVC23" s="31"/>
      <c r="CVD23" s="32"/>
      <c r="CVE23" s="32"/>
      <c r="CVF23" s="47"/>
      <c r="CVG23" s="31"/>
      <c r="CVH23" s="31"/>
      <c r="CVI23" s="32"/>
      <c r="CVJ23" s="32"/>
      <c r="CVK23" s="47"/>
      <c r="CVL23" s="31"/>
      <c r="CVM23" s="31"/>
      <c r="CVN23" s="32"/>
      <c r="CVO23" s="32"/>
      <c r="CVP23" s="47"/>
      <c r="CVQ23" s="31"/>
      <c r="CVR23" s="31"/>
      <c r="CVS23" s="32"/>
      <c r="CVT23" s="32"/>
      <c r="CVU23" s="47"/>
      <c r="CVV23" s="31"/>
      <c r="CVW23" s="31"/>
      <c r="CVX23" s="32"/>
      <c r="CVY23" s="32"/>
      <c r="CVZ23" s="47"/>
      <c r="CWA23" s="31"/>
      <c r="CWB23" s="31"/>
      <c r="CWC23" s="32"/>
      <c r="CWD23" s="32"/>
      <c r="CWE23" s="47"/>
      <c r="CWF23" s="31"/>
      <c r="CWG23" s="31"/>
      <c r="CWH23" s="32"/>
      <c r="CWI23" s="32"/>
      <c r="CWJ23" s="47"/>
      <c r="CWK23" s="31"/>
      <c r="CWL23" s="31"/>
      <c r="CWM23" s="32"/>
      <c r="CWN23" s="32"/>
      <c r="CWO23" s="47"/>
      <c r="CWP23" s="31"/>
      <c r="CWQ23" s="31"/>
      <c r="CWR23" s="32"/>
      <c r="CWS23" s="32"/>
      <c r="CWT23" s="47"/>
      <c r="CWU23" s="31"/>
      <c r="CWV23" s="31"/>
      <c r="CWW23" s="32"/>
      <c r="CWX23" s="32"/>
      <c r="CWY23" s="47"/>
      <c r="CWZ23" s="31"/>
      <c r="CXA23" s="31"/>
      <c r="CXB23" s="32"/>
      <c r="CXC23" s="32"/>
      <c r="CXD23" s="47"/>
      <c r="CXE23" s="31"/>
      <c r="CXF23" s="31"/>
      <c r="CXG23" s="32"/>
      <c r="CXH23" s="32"/>
      <c r="CXI23" s="47"/>
      <c r="CXJ23" s="31"/>
      <c r="CXK23" s="31"/>
      <c r="CXL23" s="32"/>
      <c r="CXM23" s="32"/>
      <c r="CXN23" s="47"/>
      <c r="CXO23" s="31"/>
      <c r="CXP23" s="31"/>
      <c r="CXQ23" s="32"/>
      <c r="CXR23" s="32"/>
      <c r="CXS23" s="47"/>
      <c r="CXT23" s="31"/>
      <c r="CXU23" s="31"/>
      <c r="CXV23" s="32"/>
      <c r="CXW23" s="32"/>
      <c r="CXX23" s="47"/>
      <c r="CXY23" s="31"/>
      <c r="CXZ23" s="31"/>
      <c r="CYA23" s="32"/>
      <c r="CYB23" s="32"/>
      <c r="CYC23" s="47"/>
      <c r="CYD23" s="31"/>
      <c r="CYE23" s="31"/>
      <c r="CYF23" s="32"/>
      <c r="CYG23" s="32"/>
      <c r="CYH23" s="47"/>
      <c r="CYI23" s="31"/>
      <c r="CYJ23" s="31"/>
      <c r="CYK23" s="32"/>
      <c r="CYL23" s="32"/>
      <c r="CYM23" s="47"/>
      <c r="CYN23" s="31"/>
      <c r="CYO23" s="31"/>
      <c r="CYP23" s="32"/>
      <c r="CYQ23" s="32"/>
      <c r="CYR23" s="47"/>
      <c r="CYS23" s="31"/>
      <c r="CYT23" s="31"/>
      <c r="CYU23" s="32"/>
      <c r="CYV23" s="32"/>
      <c r="CYW23" s="47"/>
      <c r="CYX23" s="31"/>
      <c r="CYY23" s="31"/>
      <c r="CYZ23" s="32"/>
      <c r="CZA23" s="32"/>
      <c r="CZB23" s="47"/>
      <c r="CZC23" s="31"/>
      <c r="CZD23" s="31"/>
      <c r="CZE23" s="32"/>
      <c r="CZF23" s="32"/>
      <c r="CZG23" s="47"/>
      <c r="CZH23" s="31"/>
      <c r="CZI23" s="31"/>
      <c r="CZJ23" s="32"/>
      <c r="CZK23" s="32"/>
      <c r="CZL23" s="47"/>
      <c r="CZM23" s="31"/>
      <c r="CZN23" s="31"/>
      <c r="CZO23" s="32"/>
      <c r="CZP23" s="32"/>
      <c r="CZQ23" s="47"/>
      <c r="CZR23" s="31"/>
      <c r="CZS23" s="31"/>
      <c r="CZT23" s="32"/>
      <c r="CZU23" s="32"/>
      <c r="CZV23" s="47"/>
      <c r="CZW23" s="31"/>
      <c r="CZX23" s="31"/>
      <c r="CZY23" s="32"/>
      <c r="CZZ23" s="32"/>
      <c r="DAA23" s="47"/>
      <c r="DAB23" s="31"/>
      <c r="DAC23" s="31"/>
      <c r="DAD23" s="32"/>
      <c r="DAE23" s="32"/>
      <c r="DAF23" s="47"/>
      <c r="DAG23" s="31"/>
      <c r="DAH23" s="31"/>
      <c r="DAI23" s="32"/>
      <c r="DAJ23" s="32"/>
      <c r="DAK23" s="47"/>
      <c r="DAL23" s="31"/>
      <c r="DAM23" s="31"/>
      <c r="DAN23" s="32"/>
      <c r="DAO23" s="32"/>
      <c r="DAP23" s="47"/>
      <c r="DAQ23" s="31"/>
      <c r="DAR23" s="31"/>
      <c r="DAS23" s="32"/>
      <c r="DAT23" s="32"/>
      <c r="DAU23" s="47"/>
      <c r="DAV23" s="31"/>
      <c r="DAW23" s="31"/>
      <c r="DAX23" s="32"/>
      <c r="DAY23" s="32"/>
      <c r="DAZ23" s="47"/>
      <c r="DBA23" s="31"/>
      <c r="DBB23" s="31"/>
      <c r="DBC23" s="32"/>
      <c r="DBD23" s="32"/>
      <c r="DBE23" s="47"/>
      <c r="DBF23" s="31"/>
      <c r="DBG23" s="31"/>
      <c r="DBH23" s="32"/>
      <c r="DBI23" s="32"/>
      <c r="DBJ23" s="47"/>
      <c r="DBK23" s="31"/>
      <c r="DBL23" s="31"/>
      <c r="DBM23" s="32"/>
      <c r="DBN23" s="32"/>
      <c r="DBO23" s="47"/>
      <c r="DBP23" s="31"/>
      <c r="DBQ23" s="31"/>
      <c r="DBR23" s="32"/>
      <c r="DBS23" s="32"/>
      <c r="DBT23" s="47"/>
      <c r="DBU23" s="31"/>
      <c r="DBV23" s="31"/>
      <c r="DBW23" s="32"/>
      <c r="DBX23" s="32"/>
      <c r="DBY23" s="47"/>
      <c r="DBZ23" s="31"/>
      <c r="DCA23" s="31"/>
      <c r="DCB23" s="32"/>
      <c r="DCC23" s="32"/>
      <c r="DCD23" s="47"/>
      <c r="DCE23" s="31"/>
      <c r="DCF23" s="31"/>
      <c r="DCG23" s="32"/>
      <c r="DCH23" s="32"/>
      <c r="DCI23" s="47"/>
      <c r="DCJ23" s="31"/>
      <c r="DCK23" s="31"/>
      <c r="DCL23" s="32"/>
      <c r="DCM23" s="32"/>
      <c r="DCN23" s="47"/>
      <c r="DCO23" s="31"/>
      <c r="DCP23" s="31"/>
      <c r="DCQ23" s="32"/>
      <c r="DCR23" s="32"/>
      <c r="DCS23" s="47"/>
      <c r="DCT23" s="31"/>
      <c r="DCU23" s="31"/>
      <c r="DCV23" s="32"/>
      <c r="DCW23" s="32"/>
      <c r="DCX23" s="47"/>
      <c r="DCY23" s="31"/>
      <c r="DCZ23" s="31"/>
      <c r="DDA23" s="32"/>
      <c r="DDB23" s="32"/>
      <c r="DDC23" s="47"/>
      <c r="DDD23" s="31"/>
      <c r="DDE23" s="31"/>
      <c r="DDF23" s="32"/>
      <c r="DDG23" s="32"/>
      <c r="DDH23" s="47"/>
      <c r="DDI23" s="31"/>
      <c r="DDJ23" s="31"/>
      <c r="DDK23" s="32"/>
      <c r="DDL23" s="32"/>
      <c r="DDM23" s="47"/>
      <c r="DDN23" s="31"/>
      <c r="DDO23" s="31"/>
      <c r="DDP23" s="32"/>
      <c r="DDQ23" s="32"/>
      <c r="DDR23" s="47"/>
      <c r="DDS23" s="31"/>
      <c r="DDT23" s="31"/>
      <c r="DDU23" s="32"/>
      <c r="DDV23" s="32"/>
      <c r="DDW23" s="47"/>
      <c r="DDX23" s="31"/>
      <c r="DDY23" s="31"/>
      <c r="DDZ23" s="32"/>
      <c r="DEA23" s="32"/>
      <c r="DEB23" s="47"/>
      <c r="DEC23" s="31"/>
      <c r="DED23" s="31"/>
      <c r="DEE23" s="32"/>
      <c r="DEF23" s="32"/>
      <c r="DEG23" s="47"/>
      <c r="DEH23" s="31"/>
      <c r="DEI23" s="31"/>
      <c r="DEJ23" s="32"/>
      <c r="DEK23" s="32"/>
      <c r="DEL23" s="47"/>
      <c r="DEM23" s="31"/>
      <c r="DEN23" s="31"/>
      <c r="DEO23" s="32"/>
      <c r="DEP23" s="32"/>
      <c r="DEQ23" s="47"/>
      <c r="DER23" s="31"/>
      <c r="DES23" s="31"/>
      <c r="DET23" s="32"/>
      <c r="DEU23" s="32"/>
      <c r="DEV23" s="47"/>
      <c r="DEW23" s="31"/>
      <c r="DEX23" s="31"/>
      <c r="DEY23" s="32"/>
      <c r="DEZ23" s="32"/>
      <c r="DFA23" s="47"/>
      <c r="DFB23" s="31"/>
      <c r="DFC23" s="31"/>
      <c r="DFD23" s="32"/>
      <c r="DFE23" s="32"/>
      <c r="DFF23" s="47"/>
      <c r="DFG23" s="31"/>
      <c r="DFH23" s="31"/>
      <c r="DFI23" s="32"/>
      <c r="DFJ23" s="32"/>
      <c r="DFK23" s="47"/>
      <c r="DFL23" s="31"/>
      <c r="DFM23" s="31"/>
      <c r="DFN23" s="32"/>
      <c r="DFO23" s="32"/>
      <c r="DFP23" s="47"/>
      <c r="DFQ23" s="31"/>
      <c r="DFR23" s="31"/>
      <c r="DFS23" s="32"/>
      <c r="DFT23" s="32"/>
      <c r="DFU23" s="47"/>
      <c r="DFV23" s="31"/>
      <c r="DFW23" s="31"/>
      <c r="DFX23" s="32"/>
      <c r="DFY23" s="32"/>
      <c r="DFZ23" s="47"/>
      <c r="DGA23" s="31"/>
      <c r="DGB23" s="31"/>
      <c r="DGC23" s="32"/>
      <c r="DGD23" s="32"/>
      <c r="DGE23" s="47"/>
      <c r="DGF23" s="31"/>
      <c r="DGG23" s="31"/>
      <c r="DGH23" s="32"/>
      <c r="DGI23" s="32"/>
      <c r="DGJ23" s="47"/>
      <c r="DGK23" s="31"/>
      <c r="DGL23" s="31"/>
      <c r="DGM23" s="32"/>
      <c r="DGN23" s="32"/>
      <c r="DGO23" s="47"/>
      <c r="DGP23" s="31"/>
      <c r="DGQ23" s="31"/>
      <c r="DGR23" s="32"/>
      <c r="DGS23" s="32"/>
      <c r="DGT23" s="47"/>
      <c r="DGU23" s="31"/>
      <c r="DGV23" s="31"/>
      <c r="DGW23" s="32"/>
      <c r="DGX23" s="32"/>
      <c r="DGY23" s="47"/>
      <c r="DGZ23" s="31"/>
      <c r="DHA23" s="31"/>
      <c r="DHB23" s="32"/>
      <c r="DHC23" s="32"/>
      <c r="DHD23" s="47"/>
      <c r="DHE23" s="31"/>
      <c r="DHF23" s="31"/>
      <c r="DHG23" s="32"/>
      <c r="DHH23" s="32"/>
      <c r="DHI23" s="47"/>
      <c r="DHJ23" s="31"/>
      <c r="DHK23" s="31"/>
      <c r="DHL23" s="32"/>
      <c r="DHM23" s="32"/>
      <c r="DHN23" s="47"/>
      <c r="DHO23" s="31"/>
      <c r="DHP23" s="31"/>
      <c r="DHQ23" s="32"/>
      <c r="DHR23" s="32"/>
      <c r="DHS23" s="47"/>
      <c r="DHT23" s="31"/>
      <c r="DHU23" s="31"/>
      <c r="DHV23" s="32"/>
      <c r="DHW23" s="32"/>
      <c r="DHX23" s="47"/>
      <c r="DHY23" s="31"/>
      <c r="DHZ23" s="31"/>
      <c r="DIA23" s="32"/>
      <c r="DIB23" s="32"/>
      <c r="DIC23" s="47"/>
      <c r="DID23" s="31"/>
      <c r="DIE23" s="31"/>
      <c r="DIF23" s="32"/>
      <c r="DIG23" s="32"/>
      <c r="DIH23" s="47"/>
      <c r="DII23" s="31"/>
      <c r="DIJ23" s="31"/>
      <c r="DIK23" s="32"/>
      <c r="DIL23" s="32"/>
      <c r="DIM23" s="47"/>
      <c r="DIN23" s="31"/>
      <c r="DIO23" s="31"/>
      <c r="DIP23" s="32"/>
      <c r="DIQ23" s="32"/>
      <c r="DIR23" s="47"/>
      <c r="DIS23" s="31"/>
      <c r="DIT23" s="31"/>
      <c r="DIU23" s="32"/>
      <c r="DIV23" s="32"/>
      <c r="DIW23" s="47"/>
      <c r="DIX23" s="31"/>
      <c r="DIY23" s="31"/>
      <c r="DIZ23" s="32"/>
      <c r="DJA23" s="32"/>
      <c r="DJB23" s="47"/>
      <c r="DJC23" s="31"/>
      <c r="DJD23" s="31"/>
      <c r="DJE23" s="32"/>
      <c r="DJF23" s="32"/>
      <c r="DJG23" s="47"/>
      <c r="DJH23" s="31"/>
      <c r="DJI23" s="31"/>
      <c r="DJJ23" s="32"/>
      <c r="DJK23" s="32"/>
      <c r="DJL23" s="47"/>
      <c r="DJM23" s="31"/>
      <c r="DJN23" s="31"/>
      <c r="DJO23" s="32"/>
      <c r="DJP23" s="32"/>
      <c r="DJQ23" s="47"/>
      <c r="DJR23" s="31"/>
      <c r="DJS23" s="31"/>
      <c r="DJT23" s="32"/>
      <c r="DJU23" s="32"/>
      <c r="DJV23" s="47"/>
      <c r="DJW23" s="31"/>
      <c r="DJX23" s="31"/>
      <c r="DJY23" s="32"/>
      <c r="DJZ23" s="32"/>
      <c r="DKA23" s="47"/>
      <c r="DKB23" s="31"/>
      <c r="DKC23" s="31"/>
      <c r="DKD23" s="32"/>
      <c r="DKE23" s="32"/>
      <c r="DKF23" s="47"/>
      <c r="DKG23" s="31"/>
      <c r="DKH23" s="31"/>
      <c r="DKI23" s="32"/>
      <c r="DKJ23" s="32"/>
      <c r="DKK23" s="47"/>
      <c r="DKL23" s="31"/>
      <c r="DKM23" s="31"/>
      <c r="DKN23" s="32"/>
      <c r="DKO23" s="32"/>
      <c r="DKP23" s="47"/>
      <c r="DKQ23" s="31"/>
      <c r="DKR23" s="31"/>
      <c r="DKS23" s="32"/>
      <c r="DKT23" s="32"/>
      <c r="DKU23" s="47"/>
      <c r="DKV23" s="31"/>
      <c r="DKW23" s="31"/>
      <c r="DKX23" s="32"/>
      <c r="DKY23" s="32"/>
      <c r="DKZ23" s="47"/>
      <c r="DLA23" s="31"/>
      <c r="DLB23" s="31"/>
      <c r="DLC23" s="32"/>
      <c r="DLD23" s="32"/>
      <c r="DLE23" s="47"/>
      <c r="DLF23" s="31"/>
      <c r="DLG23" s="31"/>
      <c r="DLH23" s="32"/>
      <c r="DLI23" s="32"/>
      <c r="DLJ23" s="47"/>
      <c r="DLK23" s="31"/>
      <c r="DLL23" s="31"/>
      <c r="DLM23" s="32"/>
      <c r="DLN23" s="32"/>
      <c r="DLO23" s="47"/>
      <c r="DLP23" s="31"/>
      <c r="DLQ23" s="31"/>
      <c r="DLR23" s="32"/>
      <c r="DLS23" s="32"/>
      <c r="DLT23" s="47"/>
      <c r="DLU23" s="31"/>
      <c r="DLV23" s="31"/>
      <c r="DLW23" s="32"/>
      <c r="DLX23" s="32"/>
      <c r="DLY23" s="47"/>
      <c r="DLZ23" s="31"/>
      <c r="DMA23" s="31"/>
      <c r="DMB23" s="32"/>
      <c r="DMC23" s="32"/>
      <c r="DMD23" s="47"/>
      <c r="DME23" s="31"/>
      <c r="DMF23" s="31"/>
      <c r="DMG23" s="32"/>
      <c r="DMH23" s="32"/>
      <c r="DMI23" s="47"/>
      <c r="DMJ23" s="31"/>
      <c r="DMK23" s="31"/>
      <c r="DML23" s="32"/>
      <c r="DMM23" s="32"/>
      <c r="DMN23" s="47"/>
      <c r="DMO23" s="31"/>
      <c r="DMP23" s="31"/>
      <c r="DMQ23" s="32"/>
      <c r="DMR23" s="32"/>
      <c r="DMS23" s="47"/>
      <c r="DMT23" s="31"/>
      <c r="DMU23" s="31"/>
      <c r="DMV23" s="32"/>
      <c r="DMW23" s="32"/>
      <c r="DMX23" s="47"/>
      <c r="DMY23" s="31"/>
      <c r="DMZ23" s="31"/>
      <c r="DNA23" s="32"/>
      <c r="DNB23" s="32"/>
      <c r="DNC23" s="47"/>
      <c r="DND23" s="31"/>
      <c r="DNE23" s="31"/>
      <c r="DNF23" s="32"/>
      <c r="DNG23" s="32"/>
      <c r="DNH23" s="47"/>
      <c r="DNI23" s="31"/>
      <c r="DNJ23" s="31"/>
      <c r="DNK23" s="32"/>
      <c r="DNL23" s="32"/>
      <c r="DNM23" s="47"/>
      <c r="DNN23" s="31"/>
      <c r="DNO23" s="31"/>
      <c r="DNP23" s="32"/>
      <c r="DNQ23" s="32"/>
      <c r="DNR23" s="47"/>
      <c r="DNS23" s="31"/>
      <c r="DNT23" s="31"/>
      <c r="DNU23" s="32"/>
      <c r="DNV23" s="32"/>
      <c r="DNW23" s="47"/>
      <c r="DNX23" s="31"/>
      <c r="DNY23" s="31"/>
      <c r="DNZ23" s="32"/>
      <c r="DOA23" s="32"/>
      <c r="DOB23" s="47"/>
      <c r="DOC23" s="31"/>
      <c r="DOD23" s="31"/>
      <c r="DOE23" s="32"/>
      <c r="DOF23" s="32"/>
      <c r="DOG23" s="47"/>
      <c r="DOH23" s="31"/>
      <c r="DOI23" s="31"/>
      <c r="DOJ23" s="32"/>
      <c r="DOK23" s="32"/>
      <c r="DOL23" s="47"/>
      <c r="DOM23" s="31"/>
      <c r="DON23" s="31"/>
      <c r="DOO23" s="32"/>
      <c r="DOP23" s="32"/>
      <c r="DOQ23" s="47"/>
      <c r="DOR23" s="31"/>
      <c r="DOS23" s="31"/>
      <c r="DOT23" s="32"/>
      <c r="DOU23" s="32"/>
      <c r="DOV23" s="47"/>
      <c r="DOW23" s="31"/>
      <c r="DOX23" s="31"/>
      <c r="DOY23" s="32"/>
      <c r="DOZ23" s="32"/>
      <c r="DPA23" s="47"/>
      <c r="DPB23" s="31"/>
      <c r="DPC23" s="31"/>
      <c r="DPD23" s="32"/>
      <c r="DPE23" s="32"/>
      <c r="DPF23" s="47"/>
      <c r="DPG23" s="31"/>
      <c r="DPH23" s="31"/>
      <c r="DPI23" s="32"/>
      <c r="DPJ23" s="32"/>
      <c r="DPK23" s="47"/>
      <c r="DPL23" s="31"/>
      <c r="DPM23" s="31"/>
      <c r="DPN23" s="32"/>
      <c r="DPO23" s="32"/>
      <c r="DPP23" s="47"/>
      <c r="DPQ23" s="31"/>
      <c r="DPR23" s="31"/>
      <c r="DPS23" s="32"/>
      <c r="DPT23" s="32"/>
      <c r="DPU23" s="47"/>
      <c r="DPV23" s="31"/>
      <c r="DPW23" s="31"/>
      <c r="DPX23" s="32"/>
      <c r="DPY23" s="32"/>
      <c r="DPZ23" s="47"/>
      <c r="DQA23" s="31"/>
      <c r="DQB23" s="31"/>
      <c r="DQC23" s="32"/>
      <c r="DQD23" s="32"/>
      <c r="DQE23" s="47"/>
      <c r="DQF23" s="31"/>
      <c r="DQG23" s="31"/>
      <c r="DQH23" s="32"/>
      <c r="DQI23" s="32"/>
      <c r="DQJ23" s="47"/>
      <c r="DQK23" s="31"/>
      <c r="DQL23" s="31"/>
      <c r="DQM23" s="32"/>
      <c r="DQN23" s="32"/>
      <c r="DQO23" s="47"/>
      <c r="DQP23" s="31"/>
      <c r="DQQ23" s="31"/>
      <c r="DQR23" s="32"/>
      <c r="DQS23" s="32"/>
      <c r="DQT23" s="47"/>
      <c r="DQU23" s="31"/>
      <c r="DQV23" s="31"/>
      <c r="DQW23" s="32"/>
      <c r="DQX23" s="32"/>
      <c r="DQY23" s="47"/>
      <c r="DQZ23" s="31"/>
      <c r="DRA23" s="31"/>
      <c r="DRB23" s="32"/>
      <c r="DRC23" s="32"/>
      <c r="DRD23" s="47"/>
      <c r="DRE23" s="31"/>
      <c r="DRF23" s="31"/>
      <c r="DRG23" s="32"/>
      <c r="DRH23" s="32"/>
      <c r="DRI23" s="47"/>
      <c r="DRJ23" s="31"/>
      <c r="DRK23" s="31"/>
      <c r="DRL23" s="32"/>
      <c r="DRM23" s="32"/>
      <c r="DRN23" s="47"/>
      <c r="DRO23" s="31"/>
      <c r="DRP23" s="31"/>
      <c r="DRQ23" s="32"/>
      <c r="DRR23" s="32"/>
      <c r="DRS23" s="47"/>
      <c r="DRT23" s="31"/>
      <c r="DRU23" s="31"/>
      <c r="DRV23" s="32"/>
      <c r="DRW23" s="32"/>
      <c r="DRX23" s="47"/>
      <c r="DRY23" s="31"/>
      <c r="DRZ23" s="31"/>
      <c r="DSA23" s="32"/>
      <c r="DSB23" s="32"/>
      <c r="DSC23" s="47"/>
      <c r="DSD23" s="31"/>
      <c r="DSE23" s="31"/>
      <c r="DSF23" s="32"/>
      <c r="DSG23" s="32"/>
      <c r="DSH23" s="47"/>
      <c r="DSI23" s="31"/>
      <c r="DSJ23" s="31"/>
      <c r="DSK23" s="32"/>
      <c r="DSL23" s="32"/>
      <c r="DSM23" s="47"/>
      <c r="DSN23" s="31"/>
      <c r="DSO23" s="31"/>
      <c r="DSP23" s="32"/>
      <c r="DSQ23" s="32"/>
      <c r="DSR23" s="47"/>
      <c r="DSS23" s="31"/>
      <c r="DST23" s="31"/>
      <c r="DSU23" s="32"/>
      <c r="DSV23" s="32"/>
      <c r="DSW23" s="47"/>
      <c r="DSX23" s="31"/>
      <c r="DSY23" s="31"/>
      <c r="DSZ23" s="32"/>
      <c r="DTA23" s="32"/>
      <c r="DTB23" s="47"/>
      <c r="DTC23" s="31"/>
      <c r="DTD23" s="31"/>
      <c r="DTE23" s="32"/>
      <c r="DTF23" s="32"/>
      <c r="DTG23" s="47"/>
      <c r="DTH23" s="31"/>
      <c r="DTI23" s="31"/>
      <c r="DTJ23" s="32"/>
      <c r="DTK23" s="32"/>
      <c r="DTL23" s="47"/>
      <c r="DTM23" s="31"/>
      <c r="DTN23" s="31"/>
      <c r="DTO23" s="32"/>
      <c r="DTP23" s="32"/>
      <c r="DTQ23" s="47"/>
      <c r="DTR23" s="31"/>
      <c r="DTS23" s="31"/>
      <c r="DTT23" s="32"/>
      <c r="DTU23" s="32"/>
      <c r="DTV23" s="47"/>
      <c r="DTW23" s="31"/>
      <c r="DTX23" s="31"/>
      <c r="DTY23" s="32"/>
      <c r="DTZ23" s="32"/>
      <c r="DUA23" s="47"/>
      <c r="DUB23" s="31"/>
      <c r="DUC23" s="31"/>
      <c r="DUD23" s="32"/>
      <c r="DUE23" s="32"/>
      <c r="DUF23" s="47"/>
      <c r="DUG23" s="31"/>
      <c r="DUH23" s="31"/>
      <c r="DUI23" s="32"/>
      <c r="DUJ23" s="32"/>
      <c r="DUK23" s="47"/>
      <c r="DUL23" s="31"/>
      <c r="DUM23" s="31"/>
      <c r="DUN23" s="32"/>
      <c r="DUO23" s="32"/>
      <c r="DUP23" s="47"/>
      <c r="DUQ23" s="31"/>
      <c r="DUR23" s="31"/>
      <c r="DUS23" s="32"/>
      <c r="DUT23" s="32"/>
      <c r="DUU23" s="47"/>
      <c r="DUV23" s="31"/>
      <c r="DUW23" s="31"/>
      <c r="DUX23" s="32"/>
      <c r="DUY23" s="32"/>
      <c r="DUZ23" s="47"/>
      <c r="DVA23" s="31"/>
      <c r="DVB23" s="31"/>
      <c r="DVC23" s="32"/>
      <c r="DVD23" s="32"/>
      <c r="DVE23" s="47"/>
      <c r="DVF23" s="31"/>
      <c r="DVG23" s="31"/>
      <c r="DVH23" s="32"/>
      <c r="DVI23" s="32"/>
      <c r="DVJ23" s="47"/>
      <c r="DVK23" s="31"/>
      <c r="DVL23" s="31"/>
      <c r="DVM23" s="32"/>
      <c r="DVN23" s="32"/>
      <c r="DVO23" s="47"/>
      <c r="DVP23" s="31"/>
      <c r="DVQ23" s="31"/>
      <c r="DVR23" s="32"/>
      <c r="DVS23" s="32"/>
      <c r="DVT23" s="47"/>
      <c r="DVU23" s="31"/>
      <c r="DVV23" s="31"/>
      <c r="DVW23" s="32"/>
      <c r="DVX23" s="32"/>
      <c r="DVY23" s="47"/>
      <c r="DVZ23" s="31"/>
      <c r="DWA23" s="31"/>
      <c r="DWB23" s="32"/>
      <c r="DWC23" s="32"/>
      <c r="DWD23" s="47"/>
      <c r="DWE23" s="31"/>
      <c r="DWF23" s="31"/>
      <c r="DWG23" s="32"/>
      <c r="DWH23" s="32"/>
      <c r="DWI23" s="47"/>
      <c r="DWJ23" s="31"/>
      <c r="DWK23" s="31"/>
      <c r="DWL23" s="32"/>
      <c r="DWM23" s="32"/>
      <c r="DWN23" s="47"/>
      <c r="DWO23" s="31"/>
      <c r="DWP23" s="31"/>
      <c r="DWQ23" s="32"/>
      <c r="DWR23" s="32"/>
      <c r="DWS23" s="47"/>
      <c r="DWT23" s="31"/>
      <c r="DWU23" s="31"/>
      <c r="DWV23" s="32"/>
      <c r="DWW23" s="32"/>
      <c r="DWX23" s="47"/>
      <c r="DWY23" s="31"/>
      <c r="DWZ23" s="31"/>
      <c r="DXA23" s="32"/>
      <c r="DXB23" s="32"/>
      <c r="DXC23" s="47"/>
      <c r="DXD23" s="31"/>
      <c r="DXE23" s="31"/>
      <c r="DXF23" s="32"/>
      <c r="DXG23" s="32"/>
      <c r="DXH23" s="47"/>
      <c r="DXI23" s="31"/>
      <c r="DXJ23" s="31"/>
      <c r="DXK23" s="32"/>
      <c r="DXL23" s="32"/>
      <c r="DXM23" s="47"/>
      <c r="DXN23" s="31"/>
      <c r="DXO23" s="31"/>
      <c r="DXP23" s="32"/>
      <c r="DXQ23" s="32"/>
      <c r="DXR23" s="47"/>
      <c r="DXS23" s="31"/>
      <c r="DXT23" s="31"/>
      <c r="DXU23" s="32"/>
      <c r="DXV23" s="32"/>
      <c r="DXW23" s="47"/>
      <c r="DXX23" s="31"/>
      <c r="DXY23" s="31"/>
      <c r="DXZ23" s="32"/>
      <c r="DYA23" s="32"/>
      <c r="DYB23" s="47"/>
      <c r="DYC23" s="31"/>
      <c r="DYD23" s="31"/>
      <c r="DYE23" s="32"/>
      <c r="DYF23" s="32"/>
      <c r="DYG23" s="47"/>
      <c r="DYH23" s="31"/>
      <c r="DYI23" s="31"/>
      <c r="DYJ23" s="32"/>
      <c r="DYK23" s="32"/>
      <c r="DYL23" s="47"/>
      <c r="DYM23" s="31"/>
      <c r="DYN23" s="31"/>
      <c r="DYO23" s="32"/>
      <c r="DYP23" s="32"/>
      <c r="DYQ23" s="47"/>
      <c r="DYR23" s="31"/>
      <c r="DYS23" s="31"/>
      <c r="DYT23" s="32"/>
      <c r="DYU23" s="32"/>
      <c r="DYV23" s="47"/>
      <c r="DYW23" s="31"/>
      <c r="DYX23" s="31"/>
      <c r="DYY23" s="32"/>
      <c r="DYZ23" s="32"/>
      <c r="DZA23" s="47"/>
      <c r="DZB23" s="31"/>
      <c r="DZC23" s="31"/>
      <c r="DZD23" s="32"/>
      <c r="DZE23" s="32"/>
      <c r="DZF23" s="47"/>
      <c r="DZG23" s="31"/>
      <c r="DZH23" s="31"/>
      <c r="DZI23" s="32"/>
      <c r="DZJ23" s="32"/>
      <c r="DZK23" s="47"/>
      <c r="DZL23" s="31"/>
      <c r="DZM23" s="31"/>
      <c r="DZN23" s="32"/>
      <c r="DZO23" s="32"/>
      <c r="DZP23" s="47"/>
      <c r="DZQ23" s="31"/>
      <c r="DZR23" s="31"/>
      <c r="DZS23" s="32"/>
      <c r="DZT23" s="32"/>
      <c r="DZU23" s="47"/>
      <c r="DZV23" s="31"/>
      <c r="DZW23" s="31"/>
      <c r="DZX23" s="32"/>
      <c r="DZY23" s="32"/>
      <c r="DZZ23" s="47"/>
      <c r="EAA23" s="31"/>
      <c r="EAB23" s="31"/>
      <c r="EAC23" s="32"/>
      <c r="EAD23" s="32"/>
      <c r="EAE23" s="47"/>
      <c r="EAF23" s="31"/>
      <c r="EAG23" s="31"/>
      <c r="EAH23" s="32"/>
      <c r="EAI23" s="32"/>
      <c r="EAJ23" s="47"/>
      <c r="EAK23" s="31"/>
      <c r="EAL23" s="31"/>
      <c r="EAM23" s="32"/>
      <c r="EAN23" s="32"/>
      <c r="EAO23" s="47"/>
      <c r="EAP23" s="31"/>
      <c r="EAQ23" s="31"/>
      <c r="EAR23" s="32"/>
      <c r="EAS23" s="32"/>
      <c r="EAT23" s="47"/>
      <c r="EAU23" s="31"/>
      <c r="EAV23" s="31"/>
      <c r="EAW23" s="32"/>
      <c r="EAX23" s="32"/>
      <c r="EAY23" s="47"/>
      <c r="EAZ23" s="31"/>
      <c r="EBA23" s="31"/>
      <c r="EBB23" s="32"/>
      <c r="EBC23" s="32"/>
      <c r="EBD23" s="47"/>
      <c r="EBE23" s="31"/>
      <c r="EBF23" s="31"/>
      <c r="EBG23" s="32"/>
      <c r="EBH23" s="32"/>
      <c r="EBI23" s="47"/>
      <c r="EBJ23" s="31"/>
      <c r="EBK23" s="31"/>
      <c r="EBL23" s="32"/>
      <c r="EBM23" s="32"/>
      <c r="EBN23" s="47"/>
      <c r="EBO23" s="31"/>
      <c r="EBP23" s="31"/>
      <c r="EBQ23" s="32"/>
      <c r="EBR23" s="32"/>
      <c r="EBS23" s="47"/>
      <c r="EBT23" s="31"/>
      <c r="EBU23" s="31"/>
      <c r="EBV23" s="32"/>
      <c r="EBW23" s="32"/>
      <c r="EBX23" s="47"/>
      <c r="EBY23" s="31"/>
      <c r="EBZ23" s="31"/>
      <c r="ECA23" s="32"/>
      <c r="ECB23" s="32"/>
      <c r="ECC23" s="47"/>
      <c r="ECD23" s="31"/>
      <c r="ECE23" s="31"/>
      <c r="ECF23" s="32"/>
      <c r="ECG23" s="32"/>
      <c r="ECH23" s="47"/>
      <c r="ECI23" s="31"/>
      <c r="ECJ23" s="31"/>
      <c r="ECK23" s="32"/>
      <c r="ECL23" s="32"/>
      <c r="ECM23" s="47"/>
      <c r="ECN23" s="31"/>
      <c r="ECO23" s="31"/>
      <c r="ECP23" s="32"/>
      <c r="ECQ23" s="32"/>
      <c r="ECR23" s="47"/>
      <c r="ECS23" s="31"/>
      <c r="ECT23" s="31"/>
      <c r="ECU23" s="32"/>
      <c r="ECV23" s="32"/>
      <c r="ECW23" s="47"/>
      <c r="ECX23" s="31"/>
      <c r="ECY23" s="31"/>
      <c r="ECZ23" s="32"/>
      <c r="EDA23" s="32"/>
      <c r="EDB23" s="47"/>
      <c r="EDC23" s="31"/>
      <c r="EDD23" s="31"/>
      <c r="EDE23" s="32"/>
      <c r="EDF23" s="32"/>
      <c r="EDG23" s="47"/>
      <c r="EDH23" s="31"/>
      <c r="EDI23" s="31"/>
      <c r="EDJ23" s="32"/>
      <c r="EDK23" s="32"/>
      <c r="EDL23" s="47"/>
      <c r="EDM23" s="31"/>
      <c r="EDN23" s="31"/>
      <c r="EDO23" s="32"/>
      <c r="EDP23" s="32"/>
      <c r="EDQ23" s="47"/>
      <c r="EDR23" s="31"/>
      <c r="EDS23" s="31"/>
      <c r="EDT23" s="32"/>
      <c r="EDU23" s="32"/>
      <c r="EDV23" s="47"/>
      <c r="EDW23" s="31"/>
      <c r="EDX23" s="31"/>
      <c r="EDY23" s="32"/>
      <c r="EDZ23" s="32"/>
      <c r="EEA23" s="47"/>
      <c r="EEB23" s="31"/>
      <c r="EEC23" s="31"/>
      <c r="EED23" s="32"/>
      <c r="EEE23" s="32"/>
      <c r="EEF23" s="47"/>
      <c r="EEG23" s="31"/>
      <c r="EEH23" s="31"/>
      <c r="EEI23" s="32"/>
      <c r="EEJ23" s="32"/>
      <c r="EEK23" s="47"/>
      <c r="EEL23" s="31"/>
      <c r="EEM23" s="31"/>
      <c r="EEN23" s="32"/>
      <c r="EEO23" s="32"/>
      <c r="EEP23" s="47"/>
      <c r="EEQ23" s="31"/>
      <c r="EER23" s="31"/>
      <c r="EES23" s="32"/>
      <c r="EET23" s="32"/>
      <c r="EEU23" s="47"/>
      <c r="EEV23" s="31"/>
      <c r="EEW23" s="31"/>
      <c r="EEX23" s="32"/>
      <c r="EEY23" s="32"/>
      <c r="EEZ23" s="47"/>
      <c r="EFA23" s="31"/>
      <c r="EFB23" s="31"/>
      <c r="EFC23" s="32"/>
      <c r="EFD23" s="32"/>
      <c r="EFE23" s="47"/>
      <c r="EFF23" s="31"/>
      <c r="EFG23" s="31"/>
      <c r="EFH23" s="32"/>
      <c r="EFI23" s="32"/>
      <c r="EFJ23" s="47"/>
      <c r="EFK23" s="31"/>
      <c r="EFL23" s="31"/>
      <c r="EFM23" s="32"/>
      <c r="EFN23" s="32"/>
      <c r="EFO23" s="47"/>
      <c r="EFP23" s="31"/>
      <c r="EFQ23" s="31"/>
      <c r="EFR23" s="32"/>
      <c r="EFS23" s="32"/>
      <c r="EFT23" s="47"/>
      <c r="EFU23" s="31"/>
      <c r="EFV23" s="31"/>
      <c r="EFW23" s="32"/>
      <c r="EFX23" s="32"/>
      <c r="EFY23" s="47"/>
      <c r="EFZ23" s="31"/>
      <c r="EGA23" s="31"/>
      <c r="EGB23" s="32"/>
      <c r="EGC23" s="32"/>
      <c r="EGD23" s="47"/>
      <c r="EGE23" s="31"/>
      <c r="EGF23" s="31"/>
      <c r="EGG23" s="32"/>
      <c r="EGH23" s="32"/>
      <c r="EGI23" s="47"/>
      <c r="EGJ23" s="31"/>
      <c r="EGK23" s="31"/>
      <c r="EGL23" s="32"/>
      <c r="EGM23" s="32"/>
      <c r="EGN23" s="47"/>
      <c r="EGO23" s="31"/>
      <c r="EGP23" s="31"/>
      <c r="EGQ23" s="32"/>
      <c r="EGR23" s="32"/>
      <c r="EGS23" s="47"/>
      <c r="EGT23" s="31"/>
      <c r="EGU23" s="31"/>
      <c r="EGV23" s="32"/>
      <c r="EGW23" s="32"/>
      <c r="EGX23" s="47"/>
      <c r="EGY23" s="31"/>
      <c r="EGZ23" s="31"/>
      <c r="EHA23" s="32"/>
      <c r="EHB23" s="32"/>
      <c r="EHC23" s="47"/>
      <c r="EHD23" s="31"/>
      <c r="EHE23" s="31"/>
      <c r="EHF23" s="32"/>
      <c r="EHG23" s="32"/>
      <c r="EHH23" s="47"/>
      <c r="EHI23" s="31"/>
      <c r="EHJ23" s="31"/>
      <c r="EHK23" s="32"/>
      <c r="EHL23" s="32"/>
      <c r="EHM23" s="47"/>
      <c r="EHN23" s="31"/>
      <c r="EHO23" s="31"/>
      <c r="EHP23" s="32"/>
      <c r="EHQ23" s="32"/>
      <c r="EHR23" s="47"/>
      <c r="EHS23" s="31"/>
      <c r="EHT23" s="31"/>
      <c r="EHU23" s="32"/>
      <c r="EHV23" s="32"/>
      <c r="EHW23" s="47"/>
      <c r="EHX23" s="31"/>
      <c r="EHY23" s="31"/>
      <c r="EHZ23" s="32"/>
      <c r="EIA23" s="32"/>
      <c r="EIB23" s="47"/>
      <c r="EIC23" s="31"/>
      <c r="EID23" s="31"/>
      <c r="EIE23" s="32"/>
      <c r="EIF23" s="32"/>
      <c r="EIG23" s="47"/>
      <c r="EIH23" s="31"/>
      <c r="EII23" s="31"/>
      <c r="EIJ23" s="32"/>
      <c r="EIK23" s="32"/>
      <c r="EIL23" s="47"/>
      <c r="EIM23" s="31"/>
      <c r="EIN23" s="31"/>
      <c r="EIO23" s="32"/>
      <c r="EIP23" s="32"/>
      <c r="EIQ23" s="47"/>
      <c r="EIR23" s="31"/>
      <c r="EIS23" s="31"/>
      <c r="EIT23" s="32"/>
      <c r="EIU23" s="32"/>
      <c r="EIV23" s="47"/>
      <c r="EIW23" s="31"/>
      <c r="EIX23" s="31"/>
      <c r="EIY23" s="32"/>
      <c r="EIZ23" s="32"/>
      <c r="EJA23" s="47"/>
      <c r="EJB23" s="31"/>
      <c r="EJC23" s="31"/>
      <c r="EJD23" s="32"/>
      <c r="EJE23" s="32"/>
      <c r="EJF23" s="47"/>
      <c r="EJG23" s="31"/>
      <c r="EJH23" s="31"/>
      <c r="EJI23" s="32"/>
      <c r="EJJ23" s="32"/>
      <c r="EJK23" s="47"/>
      <c r="EJL23" s="31"/>
      <c r="EJM23" s="31"/>
      <c r="EJN23" s="32"/>
      <c r="EJO23" s="32"/>
      <c r="EJP23" s="47"/>
      <c r="EJQ23" s="31"/>
      <c r="EJR23" s="31"/>
      <c r="EJS23" s="32"/>
      <c r="EJT23" s="32"/>
      <c r="EJU23" s="47"/>
      <c r="EJV23" s="31"/>
      <c r="EJW23" s="31"/>
      <c r="EJX23" s="32"/>
      <c r="EJY23" s="32"/>
      <c r="EJZ23" s="47"/>
      <c r="EKA23" s="31"/>
      <c r="EKB23" s="31"/>
      <c r="EKC23" s="32"/>
      <c r="EKD23" s="32"/>
      <c r="EKE23" s="47"/>
      <c r="EKF23" s="31"/>
      <c r="EKG23" s="31"/>
      <c r="EKH23" s="32"/>
      <c r="EKI23" s="32"/>
      <c r="EKJ23" s="47"/>
      <c r="EKK23" s="31"/>
      <c r="EKL23" s="31"/>
      <c r="EKM23" s="32"/>
      <c r="EKN23" s="32"/>
      <c r="EKO23" s="47"/>
      <c r="EKP23" s="31"/>
      <c r="EKQ23" s="31"/>
      <c r="EKR23" s="32"/>
      <c r="EKS23" s="32"/>
      <c r="EKT23" s="47"/>
      <c r="EKU23" s="31"/>
      <c r="EKV23" s="31"/>
      <c r="EKW23" s="32"/>
      <c r="EKX23" s="32"/>
      <c r="EKY23" s="47"/>
      <c r="EKZ23" s="31"/>
      <c r="ELA23" s="31"/>
      <c r="ELB23" s="32"/>
      <c r="ELC23" s="32"/>
      <c r="ELD23" s="47"/>
      <c r="ELE23" s="31"/>
      <c r="ELF23" s="31"/>
      <c r="ELG23" s="32"/>
      <c r="ELH23" s="32"/>
      <c r="ELI23" s="47"/>
      <c r="ELJ23" s="31"/>
      <c r="ELK23" s="31"/>
      <c r="ELL23" s="32"/>
      <c r="ELM23" s="32"/>
      <c r="ELN23" s="47"/>
      <c r="ELO23" s="31"/>
      <c r="ELP23" s="31"/>
      <c r="ELQ23" s="32"/>
      <c r="ELR23" s="32"/>
      <c r="ELS23" s="47"/>
      <c r="ELT23" s="31"/>
      <c r="ELU23" s="31"/>
      <c r="ELV23" s="32"/>
      <c r="ELW23" s="32"/>
      <c r="ELX23" s="47"/>
      <c r="ELY23" s="31"/>
      <c r="ELZ23" s="31"/>
      <c r="EMA23" s="32"/>
      <c r="EMB23" s="32"/>
      <c r="EMC23" s="47"/>
      <c r="EMD23" s="31"/>
      <c r="EME23" s="31"/>
      <c r="EMF23" s="32"/>
      <c r="EMG23" s="32"/>
      <c r="EMH23" s="47"/>
      <c r="EMI23" s="31"/>
      <c r="EMJ23" s="31"/>
      <c r="EMK23" s="32"/>
      <c r="EML23" s="32"/>
      <c r="EMM23" s="47"/>
      <c r="EMN23" s="31"/>
      <c r="EMO23" s="31"/>
      <c r="EMP23" s="32"/>
      <c r="EMQ23" s="32"/>
      <c r="EMR23" s="47"/>
      <c r="EMS23" s="31"/>
      <c r="EMT23" s="31"/>
      <c r="EMU23" s="32"/>
      <c r="EMV23" s="32"/>
      <c r="EMW23" s="47"/>
      <c r="EMX23" s="31"/>
      <c r="EMY23" s="31"/>
      <c r="EMZ23" s="32"/>
      <c r="ENA23" s="32"/>
      <c r="ENB23" s="47"/>
      <c r="ENC23" s="31"/>
      <c r="END23" s="31"/>
      <c r="ENE23" s="32"/>
      <c r="ENF23" s="32"/>
      <c r="ENG23" s="47"/>
      <c r="ENH23" s="31"/>
      <c r="ENI23" s="31"/>
      <c r="ENJ23" s="32"/>
      <c r="ENK23" s="32"/>
      <c r="ENL23" s="47"/>
      <c r="ENM23" s="31"/>
      <c r="ENN23" s="31"/>
      <c r="ENO23" s="32"/>
      <c r="ENP23" s="32"/>
      <c r="ENQ23" s="47"/>
      <c r="ENR23" s="31"/>
      <c r="ENS23" s="31"/>
      <c r="ENT23" s="32"/>
      <c r="ENU23" s="32"/>
      <c r="ENV23" s="47"/>
      <c r="ENW23" s="31"/>
      <c r="ENX23" s="31"/>
      <c r="ENY23" s="32"/>
      <c r="ENZ23" s="32"/>
      <c r="EOA23" s="47"/>
      <c r="EOB23" s="31"/>
      <c r="EOC23" s="31"/>
      <c r="EOD23" s="32"/>
      <c r="EOE23" s="32"/>
      <c r="EOF23" s="47"/>
      <c r="EOG23" s="31"/>
      <c r="EOH23" s="31"/>
      <c r="EOI23" s="32"/>
      <c r="EOJ23" s="32"/>
      <c r="EOK23" s="47"/>
      <c r="EOL23" s="31"/>
      <c r="EOM23" s="31"/>
      <c r="EON23" s="32"/>
      <c r="EOO23" s="32"/>
      <c r="EOP23" s="47"/>
      <c r="EOQ23" s="31"/>
      <c r="EOR23" s="31"/>
      <c r="EOS23" s="32"/>
      <c r="EOT23" s="32"/>
      <c r="EOU23" s="47"/>
      <c r="EOV23" s="31"/>
      <c r="EOW23" s="31"/>
      <c r="EOX23" s="32"/>
      <c r="EOY23" s="32"/>
      <c r="EOZ23" s="47"/>
      <c r="EPA23" s="31"/>
      <c r="EPB23" s="31"/>
      <c r="EPC23" s="32"/>
      <c r="EPD23" s="32"/>
      <c r="EPE23" s="47"/>
      <c r="EPF23" s="31"/>
      <c r="EPG23" s="31"/>
      <c r="EPH23" s="32"/>
      <c r="EPI23" s="32"/>
      <c r="EPJ23" s="47"/>
      <c r="EPK23" s="31"/>
      <c r="EPL23" s="31"/>
      <c r="EPM23" s="32"/>
      <c r="EPN23" s="32"/>
      <c r="EPO23" s="47"/>
      <c r="EPP23" s="31"/>
      <c r="EPQ23" s="31"/>
      <c r="EPR23" s="32"/>
      <c r="EPS23" s="32"/>
      <c r="EPT23" s="47"/>
      <c r="EPU23" s="31"/>
      <c r="EPV23" s="31"/>
      <c r="EPW23" s="32"/>
      <c r="EPX23" s="32"/>
      <c r="EPY23" s="47"/>
      <c r="EPZ23" s="31"/>
      <c r="EQA23" s="31"/>
      <c r="EQB23" s="32"/>
      <c r="EQC23" s="32"/>
      <c r="EQD23" s="47"/>
      <c r="EQE23" s="31"/>
      <c r="EQF23" s="31"/>
      <c r="EQG23" s="32"/>
      <c r="EQH23" s="32"/>
      <c r="EQI23" s="47"/>
      <c r="EQJ23" s="31"/>
      <c r="EQK23" s="31"/>
      <c r="EQL23" s="32"/>
      <c r="EQM23" s="32"/>
      <c r="EQN23" s="47"/>
      <c r="EQO23" s="31"/>
      <c r="EQP23" s="31"/>
      <c r="EQQ23" s="32"/>
      <c r="EQR23" s="32"/>
      <c r="EQS23" s="47"/>
      <c r="EQT23" s="31"/>
      <c r="EQU23" s="31"/>
      <c r="EQV23" s="32"/>
      <c r="EQW23" s="32"/>
      <c r="EQX23" s="47"/>
      <c r="EQY23" s="31"/>
      <c r="EQZ23" s="31"/>
      <c r="ERA23" s="32"/>
      <c r="ERB23" s="32"/>
      <c r="ERC23" s="47"/>
      <c r="ERD23" s="31"/>
      <c r="ERE23" s="31"/>
      <c r="ERF23" s="32"/>
      <c r="ERG23" s="32"/>
      <c r="ERH23" s="47"/>
      <c r="ERI23" s="31"/>
      <c r="ERJ23" s="31"/>
      <c r="ERK23" s="32"/>
      <c r="ERL23" s="32"/>
      <c r="ERM23" s="47"/>
      <c r="ERN23" s="31"/>
      <c r="ERO23" s="31"/>
      <c r="ERP23" s="32"/>
      <c r="ERQ23" s="32"/>
      <c r="ERR23" s="47"/>
      <c r="ERS23" s="31"/>
      <c r="ERT23" s="31"/>
      <c r="ERU23" s="32"/>
      <c r="ERV23" s="32"/>
      <c r="ERW23" s="47"/>
      <c r="ERX23" s="31"/>
      <c r="ERY23" s="31"/>
      <c r="ERZ23" s="32"/>
      <c r="ESA23" s="32"/>
      <c r="ESB23" s="47"/>
      <c r="ESC23" s="31"/>
      <c r="ESD23" s="31"/>
      <c r="ESE23" s="32"/>
      <c r="ESF23" s="32"/>
      <c r="ESG23" s="47"/>
      <c r="ESH23" s="31"/>
      <c r="ESI23" s="31"/>
      <c r="ESJ23" s="32"/>
      <c r="ESK23" s="32"/>
      <c r="ESL23" s="47"/>
      <c r="ESM23" s="31"/>
      <c r="ESN23" s="31"/>
      <c r="ESO23" s="32"/>
      <c r="ESP23" s="32"/>
      <c r="ESQ23" s="47"/>
      <c r="ESR23" s="31"/>
      <c r="ESS23" s="31"/>
      <c r="EST23" s="32"/>
      <c r="ESU23" s="32"/>
      <c r="ESV23" s="47"/>
      <c r="ESW23" s="31"/>
      <c r="ESX23" s="31"/>
      <c r="ESY23" s="32"/>
      <c r="ESZ23" s="32"/>
      <c r="ETA23" s="47"/>
      <c r="ETB23" s="31"/>
      <c r="ETC23" s="31"/>
      <c r="ETD23" s="32"/>
      <c r="ETE23" s="32"/>
      <c r="ETF23" s="47"/>
      <c r="ETG23" s="31"/>
      <c r="ETH23" s="31"/>
      <c r="ETI23" s="32"/>
      <c r="ETJ23" s="32"/>
      <c r="ETK23" s="47"/>
      <c r="ETL23" s="31"/>
      <c r="ETM23" s="31"/>
      <c r="ETN23" s="32"/>
      <c r="ETO23" s="32"/>
      <c r="ETP23" s="47"/>
      <c r="ETQ23" s="31"/>
      <c r="ETR23" s="31"/>
      <c r="ETS23" s="32"/>
      <c r="ETT23" s="32"/>
      <c r="ETU23" s="47"/>
      <c r="ETV23" s="31"/>
      <c r="ETW23" s="31"/>
      <c r="ETX23" s="32"/>
      <c r="ETY23" s="32"/>
      <c r="ETZ23" s="47"/>
      <c r="EUA23" s="31"/>
      <c r="EUB23" s="31"/>
      <c r="EUC23" s="32"/>
      <c r="EUD23" s="32"/>
      <c r="EUE23" s="47"/>
      <c r="EUF23" s="31"/>
      <c r="EUG23" s="31"/>
      <c r="EUH23" s="32"/>
      <c r="EUI23" s="32"/>
      <c r="EUJ23" s="47"/>
      <c r="EUK23" s="31"/>
      <c r="EUL23" s="31"/>
      <c r="EUM23" s="32"/>
      <c r="EUN23" s="32"/>
      <c r="EUO23" s="47"/>
      <c r="EUP23" s="31"/>
      <c r="EUQ23" s="31"/>
      <c r="EUR23" s="32"/>
      <c r="EUS23" s="32"/>
      <c r="EUT23" s="47"/>
      <c r="EUU23" s="31"/>
      <c r="EUV23" s="31"/>
      <c r="EUW23" s="32"/>
      <c r="EUX23" s="32"/>
      <c r="EUY23" s="47"/>
      <c r="EUZ23" s="31"/>
      <c r="EVA23" s="31"/>
      <c r="EVB23" s="32"/>
      <c r="EVC23" s="32"/>
      <c r="EVD23" s="47"/>
      <c r="EVE23" s="31"/>
      <c r="EVF23" s="31"/>
      <c r="EVG23" s="32"/>
      <c r="EVH23" s="32"/>
      <c r="EVI23" s="47"/>
      <c r="EVJ23" s="31"/>
      <c r="EVK23" s="31"/>
      <c r="EVL23" s="32"/>
      <c r="EVM23" s="32"/>
      <c r="EVN23" s="47"/>
      <c r="EVO23" s="31"/>
      <c r="EVP23" s="31"/>
      <c r="EVQ23" s="32"/>
      <c r="EVR23" s="32"/>
      <c r="EVS23" s="47"/>
      <c r="EVT23" s="31"/>
      <c r="EVU23" s="31"/>
      <c r="EVV23" s="32"/>
      <c r="EVW23" s="32"/>
      <c r="EVX23" s="47"/>
      <c r="EVY23" s="31"/>
      <c r="EVZ23" s="31"/>
      <c r="EWA23" s="32"/>
      <c r="EWB23" s="32"/>
      <c r="EWC23" s="47"/>
      <c r="EWD23" s="31"/>
      <c r="EWE23" s="31"/>
      <c r="EWF23" s="32"/>
      <c r="EWG23" s="32"/>
      <c r="EWH23" s="47"/>
      <c r="EWI23" s="31"/>
      <c r="EWJ23" s="31"/>
      <c r="EWK23" s="32"/>
      <c r="EWL23" s="32"/>
      <c r="EWM23" s="47"/>
      <c r="EWN23" s="31"/>
      <c r="EWO23" s="31"/>
      <c r="EWP23" s="32"/>
      <c r="EWQ23" s="32"/>
      <c r="EWR23" s="47"/>
      <c r="EWS23" s="31"/>
      <c r="EWT23" s="31"/>
      <c r="EWU23" s="32"/>
      <c r="EWV23" s="32"/>
      <c r="EWW23" s="47"/>
      <c r="EWX23" s="31"/>
      <c r="EWY23" s="31"/>
      <c r="EWZ23" s="32"/>
      <c r="EXA23" s="32"/>
      <c r="EXB23" s="47"/>
      <c r="EXC23" s="31"/>
      <c r="EXD23" s="31"/>
      <c r="EXE23" s="32"/>
      <c r="EXF23" s="32"/>
      <c r="EXG23" s="47"/>
      <c r="EXH23" s="31"/>
      <c r="EXI23" s="31"/>
      <c r="EXJ23" s="32"/>
      <c r="EXK23" s="32"/>
      <c r="EXL23" s="47"/>
      <c r="EXM23" s="31"/>
      <c r="EXN23" s="31"/>
      <c r="EXO23" s="32"/>
      <c r="EXP23" s="32"/>
      <c r="EXQ23" s="47"/>
      <c r="EXR23" s="31"/>
      <c r="EXS23" s="31"/>
      <c r="EXT23" s="32"/>
      <c r="EXU23" s="32"/>
      <c r="EXV23" s="47"/>
      <c r="EXW23" s="31"/>
      <c r="EXX23" s="31"/>
      <c r="EXY23" s="32"/>
      <c r="EXZ23" s="32"/>
      <c r="EYA23" s="47"/>
      <c r="EYB23" s="31"/>
      <c r="EYC23" s="31"/>
      <c r="EYD23" s="32"/>
      <c r="EYE23" s="32"/>
      <c r="EYF23" s="47"/>
      <c r="EYG23" s="31"/>
      <c r="EYH23" s="31"/>
      <c r="EYI23" s="32"/>
      <c r="EYJ23" s="32"/>
      <c r="EYK23" s="47"/>
      <c r="EYL23" s="31"/>
      <c r="EYM23" s="31"/>
      <c r="EYN23" s="32"/>
      <c r="EYO23" s="32"/>
      <c r="EYP23" s="47"/>
      <c r="EYQ23" s="31"/>
      <c r="EYR23" s="31"/>
      <c r="EYS23" s="32"/>
      <c r="EYT23" s="32"/>
      <c r="EYU23" s="47"/>
      <c r="EYV23" s="31"/>
      <c r="EYW23" s="31"/>
      <c r="EYX23" s="32"/>
      <c r="EYY23" s="32"/>
      <c r="EYZ23" s="47"/>
      <c r="EZA23" s="31"/>
      <c r="EZB23" s="31"/>
      <c r="EZC23" s="32"/>
      <c r="EZD23" s="32"/>
      <c r="EZE23" s="47"/>
      <c r="EZF23" s="31"/>
      <c r="EZG23" s="31"/>
      <c r="EZH23" s="32"/>
      <c r="EZI23" s="32"/>
      <c r="EZJ23" s="47"/>
      <c r="EZK23" s="31"/>
      <c r="EZL23" s="31"/>
      <c r="EZM23" s="32"/>
      <c r="EZN23" s="32"/>
      <c r="EZO23" s="47"/>
      <c r="EZP23" s="31"/>
      <c r="EZQ23" s="31"/>
      <c r="EZR23" s="32"/>
      <c r="EZS23" s="32"/>
      <c r="EZT23" s="47"/>
      <c r="EZU23" s="31"/>
      <c r="EZV23" s="31"/>
      <c r="EZW23" s="32"/>
      <c r="EZX23" s="32"/>
      <c r="EZY23" s="47"/>
      <c r="EZZ23" s="31"/>
      <c r="FAA23" s="31"/>
      <c r="FAB23" s="32"/>
      <c r="FAC23" s="32"/>
      <c r="FAD23" s="47"/>
      <c r="FAE23" s="31"/>
      <c r="FAF23" s="31"/>
      <c r="FAG23" s="32"/>
      <c r="FAH23" s="32"/>
      <c r="FAI23" s="47"/>
      <c r="FAJ23" s="31"/>
      <c r="FAK23" s="31"/>
      <c r="FAL23" s="32"/>
      <c r="FAM23" s="32"/>
      <c r="FAN23" s="47"/>
      <c r="FAO23" s="31"/>
      <c r="FAP23" s="31"/>
      <c r="FAQ23" s="32"/>
      <c r="FAR23" s="32"/>
      <c r="FAS23" s="47"/>
      <c r="FAT23" s="31"/>
      <c r="FAU23" s="31"/>
      <c r="FAV23" s="32"/>
      <c r="FAW23" s="32"/>
      <c r="FAX23" s="47"/>
      <c r="FAY23" s="31"/>
      <c r="FAZ23" s="31"/>
      <c r="FBA23" s="32"/>
      <c r="FBB23" s="32"/>
      <c r="FBC23" s="47"/>
      <c r="FBD23" s="31"/>
      <c r="FBE23" s="31"/>
      <c r="FBF23" s="32"/>
      <c r="FBG23" s="32"/>
      <c r="FBH23" s="47"/>
      <c r="FBI23" s="31"/>
      <c r="FBJ23" s="31"/>
      <c r="FBK23" s="32"/>
      <c r="FBL23" s="32"/>
      <c r="FBM23" s="47"/>
      <c r="FBN23" s="31"/>
      <c r="FBO23" s="31"/>
      <c r="FBP23" s="32"/>
      <c r="FBQ23" s="32"/>
      <c r="FBR23" s="47"/>
      <c r="FBS23" s="31"/>
      <c r="FBT23" s="31"/>
      <c r="FBU23" s="32"/>
      <c r="FBV23" s="32"/>
      <c r="FBW23" s="47"/>
      <c r="FBX23" s="31"/>
      <c r="FBY23" s="31"/>
      <c r="FBZ23" s="32"/>
      <c r="FCA23" s="32"/>
      <c r="FCB23" s="47"/>
      <c r="FCC23" s="31"/>
      <c r="FCD23" s="31"/>
      <c r="FCE23" s="32"/>
      <c r="FCF23" s="32"/>
      <c r="FCG23" s="47"/>
      <c r="FCH23" s="31"/>
      <c r="FCI23" s="31"/>
      <c r="FCJ23" s="32"/>
      <c r="FCK23" s="32"/>
      <c r="FCL23" s="47"/>
      <c r="FCM23" s="31"/>
      <c r="FCN23" s="31"/>
      <c r="FCO23" s="32"/>
      <c r="FCP23" s="32"/>
      <c r="FCQ23" s="47"/>
      <c r="FCR23" s="31"/>
      <c r="FCS23" s="31"/>
      <c r="FCT23" s="32"/>
      <c r="FCU23" s="32"/>
      <c r="FCV23" s="47"/>
      <c r="FCW23" s="31"/>
      <c r="FCX23" s="31"/>
      <c r="FCY23" s="32"/>
      <c r="FCZ23" s="32"/>
      <c r="FDA23" s="47"/>
      <c r="FDB23" s="31"/>
      <c r="FDC23" s="31"/>
      <c r="FDD23" s="32"/>
      <c r="FDE23" s="32"/>
      <c r="FDF23" s="47"/>
      <c r="FDG23" s="31"/>
      <c r="FDH23" s="31"/>
      <c r="FDI23" s="32"/>
      <c r="FDJ23" s="32"/>
      <c r="FDK23" s="47"/>
      <c r="FDL23" s="31"/>
      <c r="FDM23" s="31"/>
      <c r="FDN23" s="32"/>
      <c r="FDO23" s="32"/>
      <c r="FDP23" s="47"/>
      <c r="FDQ23" s="31"/>
      <c r="FDR23" s="31"/>
      <c r="FDS23" s="32"/>
      <c r="FDT23" s="32"/>
      <c r="FDU23" s="47"/>
      <c r="FDV23" s="31"/>
      <c r="FDW23" s="31"/>
      <c r="FDX23" s="32"/>
      <c r="FDY23" s="32"/>
      <c r="FDZ23" s="47"/>
      <c r="FEA23" s="31"/>
      <c r="FEB23" s="31"/>
      <c r="FEC23" s="32"/>
      <c r="FED23" s="32"/>
      <c r="FEE23" s="47"/>
      <c r="FEF23" s="31"/>
      <c r="FEG23" s="31"/>
      <c r="FEH23" s="32"/>
      <c r="FEI23" s="32"/>
      <c r="FEJ23" s="47"/>
      <c r="FEK23" s="31"/>
      <c r="FEL23" s="31"/>
      <c r="FEM23" s="32"/>
      <c r="FEN23" s="32"/>
      <c r="FEO23" s="47"/>
      <c r="FEP23" s="31"/>
      <c r="FEQ23" s="31"/>
      <c r="FER23" s="32"/>
      <c r="FES23" s="32"/>
      <c r="FET23" s="47"/>
      <c r="FEU23" s="31"/>
      <c r="FEV23" s="31"/>
      <c r="FEW23" s="32"/>
      <c r="FEX23" s="32"/>
      <c r="FEY23" s="47"/>
      <c r="FEZ23" s="31"/>
      <c r="FFA23" s="31"/>
      <c r="FFB23" s="32"/>
      <c r="FFC23" s="32"/>
      <c r="FFD23" s="47"/>
      <c r="FFE23" s="31"/>
      <c r="FFF23" s="31"/>
      <c r="FFG23" s="32"/>
      <c r="FFH23" s="32"/>
      <c r="FFI23" s="47"/>
      <c r="FFJ23" s="31"/>
      <c r="FFK23" s="31"/>
      <c r="FFL23" s="32"/>
      <c r="FFM23" s="32"/>
      <c r="FFN23" s="47"/>
      <c r="FFO23" s="31"/>
      <c r="FFP23" s="31"/>
      <c r="FFQ23" s="32"/>
      <c r="FFR23" s="32"/>
      <c r="FFS23" s="47"/>
      <c r="FFT23" s="31"/>
      <c r="FFU23" s="31"/>
      <c r="FFV23" s="32"/>
      <c r="FFW23" s="32"/>
      <c r="FFX23" s="47"/>
      <c r="FFY23" s="31"/>
      <c r="FFZ23" s="31"/>
      <c r="FGA23" s="32"/>
      <c r="FGB23" s="32"/>
      <c r="FGC23" s="47"/>
      <c r="FGD23" s="31"/>
      <c r="FGE23" s="31"/>
      <c r="FGF23" s="32"/>
      <c r="FGG23" s="32"/>
      <c r="FGH23" s="47"/>
      <c r="FGI23" s="31"/>
      <c r="FGJ23" s="31"/>
      <c r="FGK23" s="32"/>
      <c r="FGL23" s="32"/>
      <c r="FGM23" s="47"/>
      <c r="FGN23" s="31"/>
      <c r="FGO23" s="31"/>
      <c r="FGP23" s="32"/>
      <c r="FGQ23" s="32"/>
      <c r="FGR23" s="47"/>
      <c r="FGS23" s="31"/>
      <c r="FGT23" s="31"/>
      <c r="FGU23" s="32"/>
      <c r="FGV23" s="32"/>
      <c r="FGW23" s="47"/>
      <c r="FGX23" s="31"/>
      <c r="FGY23" s="31"/>
      <c r="FGZ23" s="32"/>
      <c r="FHA23" s="32"/>
      <c r="FHB23" s="47"/>
      <c r="FHC23" s="31"/>
      <c r="FHD23" s="31"/>
      <c r="FHE23" s="32"/>
      <c r="FHF23" s="32"/>
      <c r="FHG23" s="47"/>
      <c r="FHH23" s="31"/>
      <c r="FHI23" s="31"/>
      <c r="FHJ23" s="32"/>
      <c r="FHK23" s="32"/>
      <c r="FHL23" s="47"/>
      <c r="FHM23" s="31"/>
      <c r="FHN23" s="31"/>
      <c r="FHO23" s="32"/>
      <c r="FHP23" s="32"/>
      <c r="FHQ23" s="47"/>
      <c r="FHR23" s="31"/>
      <c r="FHS23" s="31"/>
      <c r="FHT23" s="32"/>
      <c r="FHU23" s="32"/>
      <c r="FHV23" s="47"/>
      <c r="FHW23" s="31"/>
      <c r="FHX23" s="31"/>
      <c r="FHY23" s="32"/>
      <c r="FHZ23" s="32"/>
      <c r="FIA23" s="47"/>
      <c r="FIB23" s="31"/>
      <c r="FIC23" s="31"/>
      <c r="FID23" s="32"/>
      <c r="FIE23" s="32"/>
      <c r="FIF23" s="47"/>
      <c r="FIG23" s="31"/>
      <c r="FIH23" s="31"/>
      <c r="FII23" s="32"/>
      <c r="FIJ23" s="32"/>
      <c r="FIK23" s="47"/>
      <c r="FIL23" s="31"/>
      <c r="FIM23" s="31"/>
      <c r="FIN23" s="32"/>
      <c r="FIO23" s="32"/>
      <c r="FIP23" s="47"/>
      <c r="FIQ23" s="31"/>
      <c r="FIR23" s="31"/>
      <c r="FIS23" s="32"/>
      <c r="FIT23" s="32"/>
      <c r="FIU23" s="47"/>
      <c r="FIV23" s="31"/>
      <c r="FIW23" s="31"/>
      <c r="FIX23" s="32"/>
      <c r="FIY23" s="32"/>
      <c r="FIZ23" s="47"/>
      <c r="FJA23" s="31"/>
      <c r="FJB23" s="31"/>
      <c r="FJC23" s="32"/>
      <c r="FJD23" s="32"/>
      <c r="FJE23" s="47"/>
      <c r="FJF23" s="31"/>
      <c r="FJG23" s="31"/>
      <c r="FJH23" s="32"/>
      <c r="FJI23" s="32"/>
      <c r="FJJ23" s="47"/>
      <c r="FJK23" s="31"/>
      <c r="FJL23" s="31"/>
      <c r="FJM23" s="32"/>
      <c r="FJN23" s="32"/>
      <c r="FJO23" s="47"/>
      <c r="FJP23" s="31"/>
      <c r="FJQ23" s="31"/>
      <c r="FJR23" s="32"/>
      <c r="FJS23" s="32"/>
      <c r="FJT23" s="47"/>
      <c r="FJU23" s="31"/>
      <c r="FJV23" s="31"/>
      <c r="FJW23" s="32"/>
      <c r="FJX23" s="32"/>
      <c r="FJY23" s="47"/>
      <c r="FJZ23" s="31"/>
      <c r="FKA23" s="31"/>
      <c r="FKB23" s="32"/>
      <c r="FKC23" s="32"/>
      <c r="FKD23" s="47"/>
      <c r="FKE23" s="31"/>
      <c r="FKF23" s="31"/>
      <c r="FKG23" s="32"/>
      <c r="FKH23" s="32"/>
      <c r="FKI23" s="47"/>
      <c r="FKJ23" s="31"/>
      <c r="FKK23" s="31"/>
      <c r="FKL23" s="32"/>
      <c r="FKM23" s="32"/>
      <c r="FKN23" s="47"/>
      <c r="FKO23" s="31"/>
      <c r="FKP23" s="31"/>
      <c r="FKQ23" s="32"/>
      <c r="FKR23" s="32"/>
      <c r="FKS23" s="47"/>
      <c r="FKT23" s="31"/>
      <c r="FKU23" s="31"/>
      <c r="FKV23" s="32"/>
      <c r="FKW23" s="32"/>
      <c r="FKX23" s="47"/>
      <c r="FKY23" s="31"/>
      <c r="FKZ23" s="31"/>
      <c r="FLA23" s="32"/>
      <c r="FLB23" s="32"/>
      <c r="FLC23" s="47"/>
      <c r="FLD23" s="31"/>
      <c r="FLE23" s="31"/>
      <c r="FLF23" s="32"/>
      <c r="FLG23" s="32"/>
      <c r="FLH23" s="47"/>
      <c r="FLI23" s="31"/>
      <c r="FLJ23" s="31"/>
      <c r="FLK23" s="32"/>
      <c r="FLL23" s="32"/>
      <c r="FLM23" s="47"/>
      <c r="FLN23" s="31"/>
      <c r="FLO23" s="31"/>
      <c r="FLP23" s="32"/>
      <c r="FLQ23" s="32"/>
      <c r="FLR23" s="47"/>
      <c r="FLS23" s="31"/>
      <c r="FLT23" s="31"/>
      <c r="FLU23" s="32"/>
      <c r="FLV23" s="32"/>
      <c r="FLW23" s="47"/>
      <c r="FLX23" s="31"/>
      <c r="FLY23" s="31"/>
      <c r="FLZ23" s="32"/>
      <c r="FMA23" s="32"/>
      <c r="FMB23" s="47"/>
      <c r="FMC23" s="31"/>
      <c r="FMD23" s="31"/>
      <c r="FME23" s="32"/>
      <c r="FMF23" s="32"/>
      <c r="FMG23" s="47"/>
      <c r="FMH23" s="31"/>
      <c r="FMI23" s="31"/>
      <c r="FMJ23" s="32"/>
      <c r="FMK23" s="32"/>
      <c r="FML23" s="47"/>
      <c r="FMM23" s="31"/>
      <c r="FMN23" s="31"/>
      <c r="FMO23" s="32"/>
      <c r="FMP23" s="32"/>
      <c r="FMQ23" s="47"/>
      <c r="FMR23" s="31"/>
      <c r="FMS23" s="31"/>
      <c r="FMT23" s="32"/>
      <c r="FMU23" s="32"/>
      <c r="FMV23" s="47"/>
      <c r="FMW23" s="31"/>
      <c r="FMX23" s="31"/>
      <c r="FMY23" s="32"/>
      <c r="FMZ23" s="32"/>
      <c r="FNA23" s="47"/>
      <c r="FNB23" s="31"/>
      <c r="FNC23" s="31"/>
      <c r="FND23" s="32"/>
      <c r="FNE23" s="32"/>
      <c r="FNF23" s="47"/>
      <c r="FNG23" s="31"/>
      <c r="FNH23" s="31"/>
      <c r="FNI23" s="32"/>
      <c r="FNJ23" s="32"/>
      <c r="FNK23" s="47"/>
      <c r="FNL23" s="31"/>
      <c r="FNM23" s="31"/>
      <c r="FNN23" s="32"/>
      <c r="FNO23" s="32"/>
      <c r="FNP23" s="47"/>
      <c r="FNQ23" s="31"/>
      <c r="FNR23" s="31"/>
      <c r="FNS23" s="32"/>
      <c r="FNT23" s="32"/>
      <c r="FNU23" s="47"/>
      <c r="FNV23" s="31"/>
      <c r="FNW23" s="31"/>
      <c r="FNX23" s="32"/>
      <c r="FNY23" s="32"/>
      <c r="FNZ23" s="47"/>
      <c r="FOA23" s="31"/>
      <c r="FOB23" s="31"/>
      <c r="FOC23" s="32"/>
      <c r="FOD23" s="32"/>
      <c r="FOE23" s="47"/>
      <c r="FOF23" s="31"/>
      <c r="FOG23" s="31"/>
      <c r="FOH23" s="32"/>
      <c r="FOI23" s="32"/>
      <c r="FOJ23" s="47"/>
      <c r="FOK23" s="31"/>
      <c r="FOL23" s="31"/>
      <c r="FOM23" s="32"/>
      <c r="FON23" s="32"/>
      <c r="FOO23" s="47"/>
      <c r="FOP23" s="31"/>
      <c r="FOQ23" s="31"/>
      <c r="FOR23" s="32"/>
      <c r="FOS23" s="32"/>
      <c r="FOT23" s="47"/>
      <c r="FOU23" s="31"/>
      <c r="FOV23" s="31"/>
      <c r="FOW23" s="32"/>
      <c r="FOX23" s="32"/>
      <c r="FOY23" s="47"/>
      <c r="FOZ23" s="31"/>
      <c r="FPA23" s="31"/>
      <c r="FPB23" s="32"/>
      <c r="FPC23" s="32"/>
      <c r="FPD23" s="47"/>
      <c r="FPE23" s="31"/>
      <c r="FPF23" s="31"/>
      <c r="FPG23" s="32"/>
      <c r="FPH23" s="32"/>
      <c r="FPI23" s="47"/>
      <c r="FPJ23" s="31"/>
      <c r="FPK23" s="31"/>
      <c r="FPL23" s="32"/>
      <c r="FPM23" s="32"/>
      <c r="FPN23" s="47"/>
      <c r="FPO23" s="31"/>
      <c r="FPP23" s="31"/>
      <c r="FPQ23" s="32"/>
      <c r="FPR23" s="32"/>
      <c r="FPS23" s="47"/>
      <c r="FPT23" s="31"/>
      <c r="FPU23" s="31"/>
      <c r="FPV23" s="32"/>
      <c r="FPW23" s="32"/>
      <c r="FPX23" s="47"/>
      <c r="FPY23" s="31"/>
      <c r="FPZ23" s="31"/>
      <c r="FQA23" s="32"/>
      <c r="FQB23" s="32"/>
      <c r="FQC23" s="47"/>
      <c r="FQD23" s="31"/>
      <c r="FQE23" s="31"/>
      <c r="FQF23" s="32"/>
      <c r="FQG23" s="32"/>
      <c r="FQH23" s="47"/>
      <c r="FQI23" s="31"/>
      <c r="FQJ23" s="31"/>
      <c r="FQK23" s="32"/>
      <c r="FQL23" s="32"/>
      <c r="FQM23" s="47"/>
      <c r="FQN23" s="31"/>
      <c r="FQO23" s="31"/>
      <c r="FQP23" s="32"/>
      <c r="FQQ23" s="32"/>
      <c r="FQR23" s="47"/>
      <c r="FQS23" s="31"/>
      <c r="FQT23" s="31"/>
      <c r="FQU23" s="32"/>
      <c r="FQV23" s="32"/>
      <c r="FQW23" s="47"/>
      <c r="FQX23" s="31"/>
      <c r="FQY23" s="31"/>
      <c r="FQZ23" s="32"/>
      <c r="FRA23" s="32"/>
      <c r="FRB23" s="47"/>
      <c r="FRC23" s="31"/>
      <c r="FRD23" s="31"/>
      <c r="FRE23" s="32"/>
      <c r="FRF23" s="32"/>
      <c r="FRG23" s="47"/>
      <c r="FRH23" s="31"/>
      <c r="FRI23" s="31"/>
      <c r="FRJ23" s="32"/>
      <c r="FRK23" s="32"/>
      <c r="FRL23" s="47"/>
      <c r="FRM23" s="31"/>
      <c r="FRN23" s="31"/>
      <c r="FRO23" s="32"/>
      <c r="FRP23" s="32"/>
      <c r="FRQ23" s="47"/>
      <c r="FRR23" s="31"/>
      <c r="FRS23" s="31"/>
      <c r="FRT23" s="32"/>
      <c r="FRU23" s="32"/>
      <c r="FRV23" s="47"/>
      <c r="FRW23" s="31"/>
      <c r="FRX23" s="31"/>
      <c r="FRY23" s="32"/>
      <c r="FRZ23" s="32"/>
      <c r="FSA23" s="47"/>
      <c r="FSB23" s="31"/>
      <c r="FSC23" s="31"/>
      <c r="FSD23" s="32"/>
      <c r="FSE23" s="32"/>
      <c r="FSF23" s="47"/>
      <c r="FSG23" s="31"/>
      <c r="FSH23" s="31"/>
      <c r="FSI23" s="32"/>
      <c r="FSJ23" s="32"/>
      <c r="FSK23" s="47"/>
      <c r="FSL23" s="31"/>
      <c r="FSM23" s="31"/>
      <c r="FSN23" s="32"/>
      <c r="FSO23" s="32"/>
      <c r="FSP23" s="47"/>
      <c r="FSQ23" s="31"/>
      <c r="FSR23" s="31"/>
      <c r="FSS23" s="32"/>
      <c r="FST23" s="32"/>
      <c r="FSU23" s="47"/>
      <c r="FSV23" s="31"/>
      <c r="FSW23" s="31"/>
      <c r="FSX23" s="32"/>
      <c r="FSY23" s="32"/>
      <c r="FSZ23" s="47"/>
      <c r="FTA23" s="31"/>
      <c r="FTB23" s="31"/>
      <c r="FTC23" s="32"/>
      <c r="FTD23" s="32"/>
      <c r="FTE23" s="47"/>
      <c r="FTF23" s="31"/>
      <c r="FTG23" s="31"/>
      <c r="FTH23" s="32"/>
      <c r="FTI23" s="32"/>
      <c r="FTJ23" s="47"/>
      <c r="FTK23" s="31"/>
      <c r="FTL23" s="31"/>
      <c r="FTM23" s="32"/>
      <c r="FTN23" s="32"/>
      <c r="FTO23" s="47"/>
      <c r="FTP23" s="31"/>
      <c r="FTQ23" s="31"/>
      <c r="FTR23" s="32"/>
      <c r="FTS23" s="32"/>
      <c r="FTT23" s="47"/>
      <c r="FTU23" s="31"/>
      <c r="FTV23" s="31"/>
      <c r="FTW23" s="32"/>
      <c r="FTX23" s="32"/>
      <c r="FTY23" s="47"/>
      <c r="FTZ23" s="31"/>
      <c r="FUA23" s="31"/>
      <c r="FUB23" s="32"/>
      <c r="FUC23" s="32"/>
      <c r="FUD23" s="47"/>
      <c r="FUE23" s="31"/>
      <c r="FUF23" s="31"/>
      <c r="FUG23" s="32"/>
      <c r="FUH23" s="32"/>
      <c r="FUI23" s="47"/>
      <c r="FUJ23" s="31"/>
      <c r="FUK23" s="31"/>
      <c r="FUL23" s="32"/>
      <c r="FUM23" s="32"/>
      <c r="FUN23" s="47"/>
      <c r="FUO23" s="31"/>
      <c r="FUP23" s="31"/>
      <c r="FUQ23" s="32"/>
      <c r="FUR23" s="32"/>
      <c r="FUS23" s="47"/>
      <c r="FUT23" s="31"/>
      <c r="FUU23" s="31"/>
      <c r="FUV23" s="32"/>
      <c r="FUW23" s="32"/>
      <c r="FUX23" s="47"/>
      <c r="FUY23" s="31"/>
      <c r="FUZ23" s="31"/>
      <c r="FVA23" s="32"/>
      <c r="FVB23" s="32"/>
      <c r="FVC23" s="47"/>
      <c r="FVD23" s="31"/>
      <c r="FVE23" s="31"/>
      <c r="FVF23" s="32"/>
      <c r="FVG23" s="32"/>
      <c r="FVH23" s="47"/>
      <c r="FVI23" s="31"/>
      <c r="FVJ23" s="31"/>
      <c r="FVK23" s="32"/>
      <c r="FVL23" s="32"/>
      <c r="FVM23" s="47"/>
      <c r="FVN23" s="31"/>
      <c r="FVO23" s="31"/>
      <c r="FVP23" s="32"/>
      <c r="FVQ23" s="32"/>
      <c r="FVR23" s="47"/>
      <c r="FVS23" s="31"/>
      <c r="FVT23" s="31"/>
      <c r="FVU23" s="32"/>
      <c r="FVV23" s="32"/>
      <c r="FVW23" s="47"/>
      <c r="FVX23" s="31"/>
      <c r="FVY23" s="31"/>
      <c r="FVZ23" s="32"/>
      <c r="FWA23" s="32"/>
      <c r="FWB23" s="47"/>
      <c r="FWC23" s="31"/>
      <c r="FWD23" s="31"/>
      <c r="FWE23" s="32"/>
      <c r="FWF23" s="32"/>
      <c r="FWG23" s="47"/>
      <c r="FWH23" s="31"/>
      <c r="FWI23" s="31"/>
      <c r="FWJ23" s="32"/>
      <c r="FWK23" s="32"/>
      <c r="FWL23" s="47"/>
      <c r="FWM23" s="31"/>
      <c r="FWN23" s="31"/>
      <c r="FWO23" s="32"/>
      <c r="FWP23" s="32"/>
      <c r="FWQ23" s="47"/>
      <c r="FWR23" s="31"/>
      <c r="FWS23" s="31"/>
      <c r="FWT23" s="32"/>
      <c r="FWU23" s="32"/>
      <c r="FWV23" s="47"/>
      <c r="FWW23" s="31"/>
      <c r="FWX23" s="31"/>
      <c r="FWY23" s="32"/>
      <c r="FWZ23" s="32"/>
      <c r="FXA23" s="47"/>
      <c r="FXB23" s="31"/>
      <c r="FXC23" s="31"/>
      <c r="FXD23" s="32"/>
      <c r="FXE23" s="32"/>
      <c r="FXF23" s="47"/>
      <c r="FXG23" s="31"/>
      <c r="FXH23" s="31"/>
      <c r="FXI23" s="32"/>
      <c r="FXJ23" s="32"/>
      <c r="FXK23" s="47"/>
      <c r="FXL23" s="31"/>
      <c r="FXM23" s="31"/>
      <c r="FXN23" s="32"/>
      <c r="FXO23" s="32"/>
      <c r="FXP23" s="47"/>
      <c r="FXQ23" s="31"/>
      <c r="FXR23" s="31"/>
      <c r="FXS23" s="32"/>
      <c r="FXT23" s="32"/>
      <c r="FXU23" s="47"/>
      <c r="FXV23" s="31"/>
      <c r="FXW23" s="31"/>
      <c r="FXX23" s="32"/>
      <c r="FXY23" s="32"/>
      <c r="FXZ23" s="47"/>
      <c r="FYA23" s="31"/>
      <c r="FYB23" s="31"/>
      <c r="FYC23" s="32"/>
      <c r="FYD23" s="32"/>
      <c r="FYE23" s="47"/>
      <c r="FYF23" s="31"/>
      <c r="FYG23" s="31"/>
      <c r="FYH23" s="32"/>
      <c r="FYI23" s="32"/>
      <c r="FYJ23" s="47"/>
      <c r="FYK23" s="31"/>
      <c r="FYL23" s="31"/>
      <c r="FYM23" s="32"/>
      <c r="FYN23" s="32"/>
      <c r="FYO23" s="47"/>
      <c r="FYP23" s="31"/>
      <c r="FYQ23" s="31"/>
      <c r="FYR23" s="32"/>
      <c r="FYS23" s="32"/>
      <c r="FYT23" s="47"/>
      <c r="FYU23" s="31"/>
      <c r="FYV23" s="31"/>
      <c r="FYW23" s="32"/>
      <c r="FYX23" s="32"/>
      <c r="FYY23" s="47"/>
      <c r="FYZ23" s="31"/>
      <c r="FZA23" s="31"/>
      <c r="FZB23" s="32"/>
      <c r="FZC23" s="32"/>
      <c r="FZD23" s="47"/>
      <c r="FZE23" s="31"/>
      <c r="FZF23" s="31"/>
      <c r="FZG23" s="32"/>
      <c r="FZH23" s="32"/>
      <c r="FZI23" s="47"/>
      <c r="FZJ23" s="31"/>
      <c r="FZK23" s="31"/>
      <c r="FZL23" s="32"/>
      <c r="FZM23" s="32"/>
      <c r="FZN23" s="47"/>
      <c r="FZO23" s="31"/>
      <c r="FZP23" s="31"/>
      <c r="FZQ23" s="32"/>
      <c r="FZR23" s="32"/>
      <c r="FZS23" s="47"/>
      <c r="FZT23" s="31"/>
      <c r="FZU23" s="31"/>
      <c r="FZV23" s="32"/>
      <c r="FZW23" s="32"/>
      <c r="FZX23" s="47"/>
      <c r="FZY23" s="31"/>
      <c r="FZZ23" s="31"/>
      <c r="GAA23" s="32"/>
      <c r="GAB23" s="32"/>
      <c r="GAC23" s="47"/>
      <c r="GAD23" s="31"/>
      <c r="GAE23" s="31"/>
      <c r="GAF23" s="32"/>
      <c r="GAG23" s="32"/>
      <c r="GAH23" s="47"/>
      <c r="GAI23" s="31"/>
      <c r="GAJ23" s="31"/>
      <c r="GAK23" s="32"/>
      <c r="GAL23" s="32"/>
      <c r="GAM23" s="47"/>
      <c r="GAN23" s="31"/>
      <c r="GAO23" s="31"/>
      <c r="GAP23" s="32"/>
      <c r="GAQ23" s="32"/>
      <c r="GAR23" s="47"/>
      <c r="GAS23" s="31"/>
      <c r="GAT23" s="31"/>
      <c r="GAU23" s="32"/>
      <c r="GAV23" s="32"/>
      <c r="GAW23" s="47"/>
      <c r="GAX23" s="31"/>
      <c r="GAY23" s="31"/>
      <c r="GAZ23" s="32"/>
      <c r="GBA23" s="32"/>
      <c r="GBB23" s="47"/>
      <c r="GBC23" s="31"/>
      <c r="GBD23" s="31"/>
      <c r="GBE23" s="32"/>
      <c r="GBF23" s="32"/>
      <c r="GBG23" s="47"/>
      <c r="GBH23" s="31"/>
      <c r="GBI23" s="31"/>
      <c r="GBJ23" s="32"/>
      <c r="GBK23" s="32"/>
      <c r="GBL23" s="47"/>
      <c r="GBM23" s="31"/>
      <c r="GBN23" s="31"/>
      <c r="GBO23" s="32"/>
      <c r="GBP23" s="32"/>
      <c r="GBQ23" s="47"/>
      <c r="GBR23" s="31"/>
      <c r="GBS23" s="31"/>
      <c r="GBT23" s="32"/>
      <c r="GBU23" s="32"/>
      <c r="GBV23" s="47"/>
      <c r="GBW23" s="31"/>
      <c r="GBX23" s="31"/>
      <c r="GBY23" s="32"/>
      <c r="GBZ23" s="32"/>
      <c r="GCA23" s="47"/>
      <c r="GCB23" s="31"/>
      <c r="GCC23" s="31"/>
      <c r="GCD23" s="32"/>
      <c r="GCE23" s="32"/>
      <c r="GCF23" s="47"/>
      <c r="GCG23" s="31"/>
      <c r="GCH23" s="31"/>
      <c r="GCI23" s="32"/>
      <c r="GCJ23" s="32"/>
      <c r="GCK23" s="47"/>
      <c r="GCL23" s="31"/>
      <c r="GCM23" s="31"/>
      <c r="GCN23" s="32"/>
      <c r="GCO23" s="32"/>
      <c r="GCP23" s="47"/>
      <c r="GCQ23" s="31"/>
      <c r="GCR23" s="31"/>
      <c r="GCS23" s="32"/>
      <c r="GCT23" s="32"/>
      <c r="GCU23" s="47"/>
      <c r="GCV23" s="31"/>
      <c r="GCW23" s="31"/>
      <c r="GCX23" s="32"/>
      <c r="GCY23" s="32"/>
      <c r="GCZ23" s="47"/>
      <c r="GDA23" s="31"/>
      <c r="GDB23" s="31"/>
      <c r="GDC23" s="32"/>
      <c r="GDD23" s="32"/>
      <c r="GDE23" s="47"/>
      <c r="GDF23" s="31"/>
      <c r="GDG23" s="31"/>
      <c r="GDH23" s="32"/>
      <c r="GDI23" s="32"/>
      <c r="GDJ23" s="47"/>
      <c r="GDK23" s="31"/>
      <c r="GDL23" s="31"/>
      <c r="GDM23" s="32"/>
      <c r="GDN23" s="32"/>
      <c r="GDO23" s="47"/>
      <c r="GDP23" s="31"/>
      <c r="GDQ23" s="31"/>
      <c r="GDR23" s="32"/>
      <c r="GDS23" s="32"/>
      <c r="GDT23" s="47"/>
      <c r="GDU23" s="31"/>
      <c r="GDV23" s="31"/>
      <c r="GDW23" s="32"/>
      <c r="GDX23" s="32"/>
      <c r="GDY23" s="47"/>
      <c r="GDZ23" s="31"/>
      <c r="GEA23" s="31"/>
      <c r="GEB23" s="32"/>
      <c r="GEC23" s="32"/>
      <c r="GED23" s="47"/>
      <c r="GEE23" s="31"/>
      <c r="GEF23" s="31"/>
      <c r="GEG23" s="32"/>
      <c r="GEH23" s="32"/>
      <c r="GEI23" s="47"/>
      <c r="GEJ23" s="31"/>
      <c r="GEK23" s="31"/>
      <c r="GEL23" s="32"/>
      <c r="GEM23" s="32"/>
      <c r="GEN23" s="47"/>
      <c r="GEO23" s="31"/>
      <c r="GEP23" s="31"/>
      <c r="GEQ23" s="32"/>
      <c r="GER23" s="32"/>
      <c r="GES23" s="47"/>
      <c r="GET23" s="31"/>
      <c r="GEU23" s="31"/>
      <c r="GEV23" s="32"/>
      <c r="GEW23" s="32"/>
      <c r="GEX23" s="47"/>
      <c r="GEY23" s="31"/>
      <c r="GEZ23" s="31"/>
      <c r="GFA23" s="32"/>
      <c r="GFB23" s="32"/>
      <c r="GFC23" s="47"/>
      <c r="GFD23" s="31"/>
      <c r="GFE23" s="31"/>
      <c r="GFF23" s="32"/>
      <c r="GFG23" s="32"/>
      <c r="GFH23" s="47"/>
      <c r="GFI23" s="31"/>
      <c r="GFJ23" s="31"/>
      <c r="GFK23" s="32"/>
      <c r="GFL23" s="32"/>
      <c r="GFM23" s="47"/>
      <c r="GFN23" s="31"/>
      <c r="GFO23" s="31"/>
      <c r="GFP23" s="32"/>
      <c r="GFQ23" s="32"/>
      <c r="GFR23" s="47"/>
      <c r="GFS23" s="31"/>
      <c r="GFT23" s="31"/>
      <c r="GFU23" s="32"/>
      <c r="GFV23" s="32"/>
      <c r="GFW23" s="47"/>
      <c r="GFX23" s="31"/>
      <c r="GFY23" s="31"/>
      <c r="GFZ23" s="32"/>
      <c r="GGA23" s="32"/>
      <c r="GGB23" s="47"/>
      <c r="GGC23" s="31"/>
      <c r="GGD23" s="31"/>
      <c r="GGE23" s="32"/>
      <c r="GGF23" s="32"/>
      <c r="GGG23" s="47"/>
      <c r="GGH23" s="31"/>
      <c r="GGI23" s="31"/>
      <c r="GGJ23" s="32"/>
      <c r="GGK23" s="32"/>
      <c r="GGL23" s="47"/>
      <c r="GGM23" s="31"/>
      <c r="GGN23" s="31"/>
      <c r="GGO23" s="32"/>
      <c r="GGP23" s="32"/>
      <c r="GGQ23" s="47"/>
      <c r="GGR23" s="31"/>
      <c r="GGS23" s="31"/>
      <c r="GGT23" s="32"/>
      <c r="GGU23" s="32"/>
      <c r="GGV23" s="47"/>
      <c r="GGW23" s="31"/>
      <c r="GGX23" s="31"/>
      <c r="GGY23" s="32"/>
      <c r="GGZ23" s="32"/>
      <c r="GHA23" s="47"/>
      <c r="GHB23" s="31"/>
      <c r="GHC23" s="31"/>
      <c r="GHD23" s="32"/>
      <c r="GHE23" s="32"/>
      <c r="GHF23" s="47"/>
      <c r="GHG23" s="31"/>
      <c r="GHH23" s="31"/>
      <c r="GHI23" s="32"/>
      <c r="GHJ23" s="32"/>
      <c r="GHK23" s="47"/>
      <c r="GHL23" s="31"/>
      <c r="GHM23" s="31"/>
      <c r="GHN23" s="32"/>
      <c r="GHO23" s="32"/>
      <c r="GHP23" s="47"/>
      <c r="GHQ23" s="31"/>
      <c r="GHR23" s="31"/>
      <c r="GHS23" s="32"/>
      <c r="GHT23" s="32"/>
      <c r="GHU23" s="47"/>
      <c r="GHV23" s="31"/>
      <c r="GHW23" s="31"/>
      <c r="GHX23" s="32"/>
      <c r="GHY23" s="32"/>
      <c r="GHZ23" s="47"/>
      <c r="GIA23" s="31"/>
      <c r="GIB23" s="31"/>
      <c r="GIC23" s="32"/>
      <c r="GID23" s="32"/>
      <c r="GIE23" s="47"/>
      <c r="GIF23" s="31"/>
      <c r="GIG23" s="31"/>
      <c r="GIH23" s="32"/>
      <c r="GII23" s="32"/>
      <c r="GIJ23" s="47"/>
      <c r="GIK23" s="31"/>
      <c r="GIL23" s="31"/>
      <c r="GIM23" s="32"/>
      <c r="GIN23" s="32"/>
      <c r="GIO23" s="47"/>
      <c r="GIP23" s="31"/>
      <c r="GIQ23" s="31"/>
      <c r="GIR23" s="32"/>
      <c r="GIS23" s="32"/>
      <c r="GIT23" s="47"/>
      <c r="GIU23" s="31"/>
      <c r="GIV23" s="31"/>
      <c r="GIW23" s="32"/>
      <c r="GIX23" s="32"/>
      <c r="GIY23" s="47"/>
      <c r="GIZ23" s="31"/>
      <c r="GJA23" s="31"/>
      <c r="GJB23" s="32"/>
      <c r="GJC23" s="32"/>
      <c r="GJD23" s="47"/>
      <c r="GJE23" s="31"/>
      <c r="GJF23" s="31"/>
      <c r="GJG23" s="32"/>
      <c r="GJH23" s="32"/>
      <c r="GJI23" s="47"/>
      <c r="GJJ23" s="31"/>
      <c r="GJK23" s="31"/>
      <c r="GJL23" s="32"/>
      <c r="GJM23" s="32"/>
      <c r="GJN23" s="47"/>
      <c r="GJO23" s="31"/>
      <c r="GJP23" s="31"/>
      <c r="GJQ23" s="32"/>
      <c r="GJR23" s="32"/>
      <c r="GJS23" s="47"/>
      <c r="GJT23" s="31"/>
      <c r="GJU23" s="31"/>
      <c r="GJV23" s="32"/>
      <c r="GJW23" s="32"/>
      <c r="GJX23" s="47"/>
      <c r="GJY23" s="31"/>
      <c r="GJZ23" s="31"/>
      <c r="GKA23" s="32"/>
      <c r="GKB23" s="32"/>
      <c r="GKC23" s="47"/>
      <c r="GKD23" s="31"/>
      <c r="GKE23" s="31"/>
      <c r="GKF23" s="32"/>
      <c r="GKG23" s="32"/>
      <c r="GKH23" s="47"/>
      <c r="GKI23" s="31"/>
      <c r="GKJ23" s="31"/>
      <c r="GKK23" s="32"/>
      <c r="GKL23" s="32"/>
      <c r="GKM23" s="47"/>
      <c r="GKN23" s="31"/>
      <c r="GKO23" s="31"/>
      <c r="GKP23" s="32"/>
      <c r="GKQ23" s="32"/>
      <c r="GKR23" s="47"/>
      <c r="GKS23" s="31"/>
      <c r="GKT23" s="31"/>
      <c r="GKU23" s="32"/>
      <c r="GKV23" s="32"/>
      <c r="GKW23" s="47"/>
      <c r="GKX23" s="31"/>
      <c r="GKY23" s="31"/>
      <c r="GKZ23" s="32"/>
      <c r="GLA23" s="32"/>
      <c r="GLB23" s="47"/>
      <c r="GLC23" s="31"/>
      <c r="GLD23" s="31"/>
      <c r="GLE23" s="32"/>
      <c r="GLF23" s="32"/>
      <c r="GLG23" s="47"/>
      <c r="GLH23" s="31"/>
      <c r="GLI23" s="31"/>
      <c r="GLJ23" s="32"/>
      <c r="GLK23" s="32"/>
      <c r="GLL23" s="47"/>
      <c r="GLM23" s="31"/>
      <c r="GLN23" s="31"/>
      <c r="GLO23" s="32"/>
      <c r="GLP23" s="32"/>
      <c r="GLQ23" s="47"/>
      <c r="GLR23" s="31"/>
      <c r="GLS23" s="31"/>
      <c r="GLT23" s="32"/>
      <c r="GLU23" s="32"/>
      <c r="GLV23" s="47"/>
      <c r="GLW23" s="31"/>
      <c r="GLX23" s="31"/>
      <c r="GLY23" s="32"/>
      <c r="GLZ23" s="32"/>
      <c r="GMA23" s="47"/>
      <c r="GMB23" s="31"/>
      <c r="GMC23" s="31"/>
      <c r="GMD23" s="32"/>
      <c r="GME23" s="32"/>
      <c r="GMF23" s="47"/>
      <c r="GMG23" s="31"/>
      <c r="GMH23" s="31"/>
      <c r="GMI23" s="32"/>
      <c r="GMJ23" s="32"/>
      <c r="GMK23" s="47"/>
      <c r="GML23" s="31"/>
      <c r="GMM23" s="31"/>
      <c r="GMN23" s="32"/>
      <c r="GMO23" s="32"/>
      <c r="GMP23" s="47"/>
      <c r="GMQ23" s="31"/>
      <c r="GMR23" s="31"/>
      <c r="GMS23" s="32"/>
      <c r="GMT23" s="32"/>
      <c r="GMU23" s="47"/>
      <c r="GMV23" s="31"/>
      <c r="GMW23" s="31"/>
      <c r="GMX23" s="32"/>
      <c r="GMY23" s="32"/>
      <c r="GMZ23" s="47"/>
      <c r="GNA23" s="31"/>
      <c r="GNB23" s="31"/>
      <c r="GNC23" s="32"/>
      <c r="GND23" s="32"/>
      <c r="GNE23" s="47"/>
      <c r="GNF23" s="31"/>
      <c r="GNG23" s="31"/>
      <c r="GNH23" s="32"/>
      <c r="GNI23" s="32"/>
      <c r="GNJ23" s="47"/>
      <c r="GNK23" s="31"/>
      <c r="GNL23" s="31"/>
      <c r="GNM23" s="32"/>
      <c r="GNN23" s="32"/>
      <c r="GNO23" s="47"/>
      <c r="GNP23" s="31"/>
      <c r="GNQ23" s="31"/>
      <c r="GNR23" s="32"/>
      <c r="GNS23" s="32"/>
      <c r="GNT23" s="47"/>
      <c r="GNU23" s="31"/>
      <c r="GNV23" s="31"/>
      <c r="GNW23" s="32"/>
      <c r="GNX23" s="32"/>
      <c r="GNY23" s="47"/>
      <c r="GNZ23" s="31"/>
      <c r="GOA23" s="31"/>
      <c r="GOB23" s="32"/>
      <c r="GOC23" s="32"/>
      <c r="GOD23" s="47"/>
      <c r="GOE23" s="31"/>
      <c r="GOF23" s="31"/>
      <c r="GOG23" s="32"/>
      <c r="GOH23" s="32"/>
      <c r="GOI23" s="47"/>
      <c r="GOJ23" s="31"/>
      <c r="GOK23" s="31"/>
      <c r="GOL23" s="32"/>
      <c r="GOM23" s="32"/>
      <c r="GON23" s="47"/>
      <c r="GOO23" s="31"/>
      <c r="GOP23" s="31"/>
      <c r="GOQ23" s="32"/>
      <c r="GOR23" s="32"/>
      <c r="GOS23" s="47"/>
      <c r="GOT23" s="31"/>
      <c r="GOU23" s="31"/>
      <c r="GOV23" s="32"/>
      <c r="GOW23" s="32"/>
      <c r="GOX23" s="47"/>
      <c r="GOY23" s="31"/>
      <c r="GOZ23" s="31"/>
      <c r="GPA23" s="32"/>
      <c r="GPB23" s="32"/>
      <c r="GPC23" s="47"/>
      <c r="GPD23" s="31"/>
      <c r="GPE23" s="31"/>
      <c r="GPF23" s="32"/>
      <c r="GPG23" s="32"/>
      <c r="GPH23" s="47"/>
      <c r="GPI23" s="31"/>
      <c r="GPJ23" s="31"/>
      <c r="GPK23" s="32"/>
      <c r="GPL23" s="32"/>
      <c r="GPM23" s="47"/>
      <c r="GPN23" s="31"/>
      <c r="GPO23" s="31"/>
      <c r="GPP23" s="32"/>
      <c r="GPQ23" s="32"/>
      <c r="GPR23" s="47"/>
      <c r="GPS23" s="31"/>
      <c r="GPT23" s="31"/>
      <c r="GPU23" s="32"/>
      <c r="GPV23" s="32"/>
      <c r="GPW23" s="47"/>
      <c r="GPX23" s="31"/>
      <c r="GPY23" s="31"/>
      <c r="GPZ23" s="32"/>
      <c r="GQA23" s="32"/>
      <c r="GQB23" s="47"/>
      <c r="GQC23" s="31"/>
      <c r="GQD23" s="31"/>
      <c r="GQE23" s="32"/>
      <c r="GQF23" s="32"/>
      <c r="GQG23" s="47"/>
      <c r="GQH23" s="31"/>
      <c r="GQI23" s="31"/>
      <c r="GQJ23" s="32"/>
      <c r="GQK23" s="32"/>
      <c r="GQL23" s="47"/>
      <c r="GQM23" s="31"/>
      <c r="GQN23" s="31"/>
      <c r="GQO23" s="32"/>
      <c r="GQP23" s="32"/>
      <c r="GQQ23" s="47"/>
      <c r="GQR23" s="31"/>
      <c r="GQS23" s="31"/>
      <c r="GQT23" s="32"/>
      <c r="GQU23" s="32"/>
      <c r="GQV23" s="47"/>
      <c r="GQW23" s="31"/>
      <c r="GQX23" s="31"/>
      <c r="GQY23" s="32"/>
      <c r="GQZ23" s="32"/>
      <c r="GRA23" s="47"/>
      <c r="GRB23" s="31"/>
      <c r="GRC23" s="31"/>
      <c r="GRD23" s="32"/>
      <c r="GRE23" s="32"/>
      <c r="GRF23" s="47"/>
      <c r="GRG23" s="31"/>
      <c r="GRH23" s="31"/>
      <c r="GRI23" s="32"/>
      <c r="GRJ23" s="32"/>
      <c r="GRK23" s="47"/>
      <c r="GRL23" s="31"/>
      <c r="GRM23" s="31"/>
      <c r="GRN23" s="32"/>
      <c r="GRO23" s="32"/>
      <c r="GRP23" s="47"/>
      <c r="GRQ23" s="31"/>
      <c r="GRR23" s="31"/>
      <c r="GRS23" s="32"/>
      <c r="GRT23" s="32"/>
      <c r="GRU23" s="47"/>
      <c r="GRV23" s="31"/>
      <c r="GRW23" s="31"/>
      <c r="GRX23" s="32"/>
      <c r="GRY23" s="32"/>
      <c r="GRZ23" s="47"/>
      <c r="GSA23" s="31"/>
      <c r="GSB23" s="31"/>
      <c r="GSC23" s="32"/>
      <c r="GSD23" s="32"/>
      <c r="GSE23" s="47"/>
      <c r="GSF23" s="31"/>
      <c r="GSG23" s="31"/>
      <c r="GSH23" s="32"/>
      <c r="GSI23" s="32"/>
      <c r="GSJ23" s="47"/>
      <c r="GSK23" s="31"/>
      <c r="GSL23" s="31"/>
      <c r="GSM23" s="32"/>
      <c r="GSN23" s="32"/>
      <c r="GSO23" s="47"/>
      <c r="GSP23" s="31"/>
      <c r="GSQ23" s="31"/>
      <c r="GSR23" s="32"/>
      <c r="GSS23" s="32"/>
      <c r="GST23" s="47"/>
      <c r="GSU23" s="31"/>
      <c r="GSV23" s="31"/>
      <c r="GSW23" s="32"/>
      <c r="GSX23" s="32"/>
      <c r="GSY23" s="47"/>
      <c r="GSZ23" s="31"/>
      <c r="GTA23" s="31"/>
      <c r="GTB23" s="32"/>
      <c r="GTC23" s="32"/>
      <c r="GTD23" s="47"/>
      <c r="GTE23" s="31"/>
      <c r="GTF23" s="31"/>
      <c r="GTG23" s="32"/>
      <c r="GTH23" s="32"/>
      <c r="GTI23" s="47"/>
      <c r="GTJ23" s="31"/>
      <c r="GTK23" s="31"/>
      <c r="GTL23" s="32"/>
      <c r="GTM23" s="32"/>
      <c r="GTN23" s="47"/>
      <c r="GTO23" s="31"/>
      <c r="GTP23" s="31"/>
      <c r="GTQ23" s="32"/>
      <c r="GTR23" s="32"/>
      <c r="GTS23" s="47"/>
      <c r="GTT23" s="31"/>
      <c r="GTU23" s="31"/>
      <c r="GTV23" s="32"/>
      <c r="GTW23" s="32"/>
      <c r="GTX23" s="47"/>
      <c r="GTY23" s="31"/>
      <c r="GTZ23" s="31"/>
      <c r="GUA23" s="32"/>
      <c r="GUB23" s="32"/>
      <c r="GUC23" s="47"/>
      <c r="GUD23" s="31"/>
      <c r="GUE23" s="31"/>
      <c r="GUF23" s="32"/>
      <c r="GUG23" s="32"/>
      <c r="GUH23" s="47"/>
      <c r="GUI23" s="31"/>
      <c r="GUJ23" s="31"/>
      <c r="GUK23" s="32"/>
      <c r="GUL23" s="32"/>
      <c r="GUM23" s="47"/>
      <c r="GUN23" s="31"/>
      <c r="GUO23" s="31"/>
      <c r="GUP23" s="32"/>
      <c r="GUQ23" s="32"/>
      <c r="GUR23" s="47"/>
      <c r="GUS23" s="31"/>
      <c r="GUT23" s="31"/>
      <c r="GUU23" s="32"/>
      <c r="GUV23" s="32"/>
      <c r="GUW23" s="47"/>
      <c r="GUX23" s="31"/>
      <c r="GUY23" s="31"/>
      <c r="GUZ23" s="32"/>
      <c r="GVA23" s="32"/>
      <c r="GVB23" s="47"/>
      <c r="GVC23" s="31"/>
      <c r="GVD23" s="31"/>
      <c r="GVE23" s="32"/>
      <c r="GVF23" s="32"/>
      <c r="GVG23" s="47"/>
      <c r="GVH23" s="31"/>
      <c r="GVI23" s="31"/>
      <c r="GVJ23" s="32"/>
      <c r="GVK23" s="32"/>
      <c r="GVL23" s="47"/>
      <c r="GVM23" s="31"/>
      <c r="GVN23" s="31"/>
      <c r="GVO23" s="32"/>
      <c r="GVP23" s="32"/>
      <c r="GVQ23" s="47"/>
      <c r="GVR23" s="31"/>
      <c r="GVS23" s="31"/>
      <c r="GVT23" s="32"/>
      <c r="GVU23" s="32"/>
      <c r="GVV23" s="47"/>
      <c r="GVW23" s="31"/>
      <c r="GVX23" s="31"/>
      <c r="GVY23" s="32"/>
      <c r="GVZ23" s="32"/>
      <c r="GWA23" s="47"/>
      <c r="GWB23" s="31"/>
      <c r="GWC23" s="31"/>
      <c r="GWD23" s="32"/>
      <c r="GWE23" s="32"/>
      <c r="GWF23" s="47"/>
      <c r="GWG23" s="31"/>
      <c r="GWH23" s="31"/>
      <c r="GWI23" s="32"/>
      <c r="GWJ23" s="32"/>
      <c r="GWK23" s="47"/>
      <c r="GWL23" s="31"/>
      <c r="GWM23" s="31"/>
      <c r="GWN23" s="32"/>
      <c r="GWO23" s="32"/>
      <c r="GWP23" s="47"/>
      <c r="GWQ23" s="31"/>
      <c r="GWR23" s="31"/>
      <c r="GWS23" s="32"/>
      <c r="GWT23" s="32"/>
      <c r="GWU23" s="47"/>
      <c r="GWV23" s="31"/>
      <c r="GWW23" s="31"/>
      <c r="GWX23" s="32"/>
      <c r="GWY23" s="32"/>
      <c r="GWZ23" s="47"/>
      <c r="GXA23" s="31"/>
      <c r="GXB23" s="31"/>
      <c r="GXC23" s="32"/>
      <c r="GXD23" s="32"/>
      <c r="GXE23" s="47"/>
      <c r="GXF23" s="31"/>
      <c r="GXG23" s="31"/>
      <c r="GXH23" s="32"/>
      <c r="GXI23" s="32"/>
      <c r="GXJ23" s="47"/>
      <c r="GXK23" s="31"/>
      <c r="GXL23" s="31"/>
      <c r="GXM23" s="32"/>
      <c r="GXN23" s="32"/>
      <c r="GXO23" s="47"/>
      <c r="GXP23" s="31"/>
      <c r="GXQ23" s="31"/>
      <c r="GXR23" s="32"/>
      <c r="GXS23" s="32"/>
      <c r="GXT23" s="47"/>
      <c r="GXU23" s="31"/>
      <c r="GXV23" s="31"/>
      <c r="GXW23" s="32"/>
      <c r="GXX23" s="32"/>
      <c r="GXY23" s="47"/>
      <c r="GXZ23" s="31"/>
      <c r="GYA23" s="31"/>
      <c r="GYB23" s="32"/>
      <c r="GYC23" s="32"/>
      <c r="GYD23" s="47"/>
      <c r="GYE23" s="31"/>
      <c r="GYF23" s="31"/>
      <c r="GYG23" s="32"/>
      <c r="GYH23" s="32"/>
      <c r="GYI23" s="47"/>
      <c r="GYJ23" s="31"/>
      <c r="GYK23" s="31"/>
      <c r="GYL23" s="32"/>
      <c r="GYM23" s="32"/>
      <c r="GYN23" s="47"/>
      <c r="GYO23" s="31"/>
      <c r="GYP23" s="31"/>
      <c r="GYQ23" s="32"/>
      <c r="GYR23" s="32"/>
      <c r="GYS23" s="47"/>
      <c r="GYT23" s="31"/>
      <c r="GYU23" s="31"/>
      <c r="GYV23" s="32"/>
      <c r="GYW23" s="32"/>
      <c r="GYX23" s="47"/>
      <c r="GYY23" s="31"/>
      <c r="GYZ23" s="31"/>
      <c r="GZA23" s="32"/>
      <c r="GZB23" s="32"/>
      <c r="GZC23" s="47"/>
      <c r="GZD23" s="31"/>
      <c r="GZE23" s="31"/>
      <c r="GZF23" s="32"/>
      <c r="GZG23" s="32"/>
      <c r="GZH23" s="47"/>
      <c r="GZI23" s="31"/>
      <c r="GZJ23" s="31"/>
      <c r="GZK23" s="32"/>
      <c r="GZL23" s="32"/>
      <c r="GZM23" s="47"/>
      <c r="GZN23" s="31"/>
      <c r="GZO23" s="31"/>
      <c r="GZP23" s="32"/>
      <c r="GZQ23" s="32"/>
      <c r="GZR23" s="47"/>
      <c r="GZS23" s="31"/>
      <c r="GZT23" s="31"/>
      <c r="GZU23" s="32"/>
      <c r="GZV23" s="32"/>
      <c r="GZW23" s="47"/>
      <c r="GZX23" s="31"/>
      <c r="GZY23" s="31"/>
      <c r="GZZ23" s="32"/>
      <c r="HAA23" s="32"/>
      <c r="HAB23" s="47"/>
      <c r="HAC23" s="31"/>
      <c r="HAD23" s="31"/>
      <c r="HAE23" s="32"/>
      <c r="HAF23" s="32"/>
      <c r="HAG23" s="47"/>
      <c r="HAH23" s="31"/>
      <c r="HAI23" s="31"/>
      <c r="HAJ23" s="32"/>
      <c r="HAK23" s="32"/>
      <c r="HAL23" s="47"/>
      <c r="HAM23" s="31"/>
      <c r="HAN23" s="31"/>
      <c r="HAO23" s="32"/>
      <c r="HAP23" s="32"/>
      <c r="HAQ23" s="47"/>
      <c r="HAR23" s="31"/>
      <c r="HAS23" s="31"/>
      <c r="HAT23" s="32"/>
      <c r="HAU23" s="32"/>
      <c r="HAV23" s="47"/>
      <c r="HAW23" s="31"/>
      <c r="HAX23" s="31"/>
      <c r="HAY23" s="32"/>
      <c r="HAZ23" s="32"/>
      <c r="HBA23" s="47"/>
      <c r="HBB23" s="31"/>
      <c r="HBC23" s="31"/>
      <c r="HBD23" s="32"/>
      <c r="HBE23" s="32"/>
      <c r="HBF23" s="47"/>
      <c r="HBG23" s="31"/>
      <c r="HBH23" s="31"/>
      <c r="HBI23" s="32"/>
      <c r="HBJ23" s="32"/>
      <c r="HBK23" s="47"/>
      <c r="HBL23" s="31"/>
      <c r="HBM23" s="31"/>
      <c r="HBN23" s="32"/>
      <c r="HBO23" s="32"/>
      <c r="HBP23" s="47"/>
      <c r="HBQ23" s="31"/>
      <c r="HBR23" s="31"/>
      <c r="HBS23" s="32"/>
      <c r="HBT23" s="32"/>
      <c r="HBU23" s="47"/>
      <c r="HBV23" s="31"/>
      <c r="HBW23" s="31"/>
      <c r="HBX23" s="32"/>
      <c r="HBY23" s="32"/>
      <c r="HBZ23" s="47"/>
      <c r="HCA23" s="31"/>
      <c r="HCB23" s="31"/>
      <c r="HCC23" s="32"/>
      <c r="HCD23" s="32"/>
      <c r="HCE23" s="47"/>
      <c r="HCF23" s="31"/>
      <c r="HCG23" s="31"/>
      <c r="HCH23" s="32"/>
      <c r="HCI23" s="32"/>
      <c r="HCJ23" s="47"/>
      <c r="HCK23" s="31"/>
      <c r="HCL23" s="31"/>
      <c r="HCM23" s="32"/>
      <c r="HCN23" s="32"/>
      <c r="HCO23" s="47"/>
      <c r="HCP23" s="31"/>
      <c r="HCQ23" s="31"/>
      <c r="HCR23" s="32"/>
      <c r="HCS23" s="32"/>
      <c r="HCT23" s="47"/>
      <c r="HCU23" s="31"/>
      <c r="HCV23" s="31"/>
      <c r="HCW23" s="32"/>
      <c r="HCX23" s="32"/>
      <c r="HCY23" s="47"/>
      <c r="HCZ23" s="31"/>
      <c r="HDA23" s="31"/>
      <c r="HDB23" s="32"/>
      <c r="HDC23" s="32"/>
      <c r="HDD23" s="47"/>
      <c r="HDE23" s="31"/>
      <c r="HDF23" s="31"/>
      <c r="HDG23" s="32"/>
      <c r="HDH23" s="32"/>
      <c r="HDI23" s="47"/>
      <c r="HDJ23" s="31"/>
      <c r="HDK23" s="31"/>
      <c r="HDL23" s="32"/>
      <c r="HDM23" s="32"/>
      <c r="HDN23" s="47"/>
      <c r="HDO23" s="31"/>
      <c r="HDP23" s="31"/>
      <c r="HDQ23" s="32"/>
      <c r="HDR23" s="32"/>
      <c r="HDS23" s="47"/>
      <c r="HDT23" s="31"/>
      <c r="HDU23" s="31"/>
      <c r="HDV23" s="32"/>
      <c r="HDW23" s="32"/>
      <c r="HDX23" s="47"/>
      <c r="HDY23" s="31"/>
      <c r="HDZ23" s="31"/>
      <c r="HEA23" s="32"/>
      <c r="HEB23" s="32"/>
      <c r="HEC23" s="47"/>
      <c r="HED23" s="31"/>
      <c r="HEE23" s="31"/>
      <c r="HEF23" s="32"/>
      <c r="HEG23" s="32"/>
      <c r="HEH23" s="47"/>
      <c r="HEI23" s="31"/>
      <c r="HEJ23" s="31"/>
      <c r="HEK23" s="32"/>
      <c r="HEL23" s="32"/>
      <c r="HEM23" s="47"/>
      <c r="HEN23" s="31"/>
      <c r="HEO23" s="31"/>
      <c r="HEP23" s="32"/>
      <c r="HEQ23" s="32"/>
      <c r="HER23" s="47"/>
      <c r="HES23" s="31"/>
      <c r="HET23" s="31"/>
      <c r="HEU23" s="32"/>
      <c r="HEV23" s="32"/>
      <c r="HEW23" s="47"/>
      <c r="HEX23" s="31"/>
      <c r="HEY23" s="31"/>
      <c r="HEZ23" s="32"/>
      <c r="HFA23" s="32"/>
      <c r="HFB23" s="47"/>
      <c r="HFC23" s="31"/>
      <c r="HFD23" s="31"/>
      <c r="HFE23" s="32"/>
      <c r="HFF23" s="32"/>
      <c r="HFG23" s="47"/>
      <c r="HFH23" s="31"/>
      <c r="HFI23" s="31"/>
      <c r="HFJ23" s="32"/>
      <c r="HFK23" s="32"/>
      <c r="HFL23" s="47"/>
      <c r="HFM23" s="31"/>
      <c r="HFN23" s="31"/>
      <c r="HFO23" s="32"/>
      <c r="HFP23" s="32"/>
      <c r="HFQ23" s="47"/>
      <c r="HFR23" s="31"/>
      <c r="HFS23" s="31"/>
      <c r="HFT23" s="32"/>
      <c r="HFU23" s="32"/>
      <c r="HFV23" s="47"/>
      <c r="HFW23" s="31"/>
      <c r="HFX23" s="31"/>
      <c r="HFY23" s="32"/>
      <c r="HFZ23" s="32"/>
      <c r="HGA23" s="47"/>
      <c r="HGB23" s="31"/>
      <c r="HGC23" s="31"/>
      <c r="HGD23" s="32"/>
      <c r="HGE23" s="32"/>
      <c r="HGF23" s="47"/>
      <c r="HGG23" s="31"/>
      <c r="HGH23" s="31"/>
      <c r="HGI23" s="32"/>
      <c r="HGJ23" s="32"/>
      <c r="HGK23" s="47"/>
      <c r="HGL23" s="31"/>
      <c r="HGM23" s="31"/>
      <c r="HGN23" s="32"/>
      <c r="HGO23" s="32"/>
      <c r="HGP23" s="47"/>
      <c r="HGQ23" s="31"/>
      <c r="HGR23" s="31"/>
      <c r="HGS23" s="32"/>
      <c r="HGT23" s="32"/>
      <c r="HGU23" s="47"/>
      <c r="HGV23" s="31"/>
      <c r="HGW23" s="31"/>
      <c r="HGX23" s="32"/>
      <c r="HGY23" s="32"/>
      <c r="HGZ23" s="47"/>
      <c r="HHA23" s="31"/>
      <c r="HHB23" s="31"/>
      <c r="HHC23" s="32"/>
      <c r="HHD23" s="32"/>
      <c r="HHE23" s="47"/>
      <c r="HHF23" s="31"/>
      <c r="HHG23" s="31"/>
      <c r="HHH23" s="32"/>
      <c r="HHI23" s="32"/>
      <c r="HHJ23" s="47"/>
      <c r="HHK23" s="31"/>
      <c r="HHL23" s="31"/>
      <c r="HHM23" s="32"/>
      <c r="HHN23" s="32"/>
      <c r="HHO23" s="47"/>
      <c r="HHP23" s="31"/>
      <c r="HHQ23" s="31"/>
      <c r="HHR23" s="32"/>
      <c r="HHS23" s="32"/>
      <c r="HHT23" s="47"/>
      <c r="HHU23" s="31"/>
      <c r="HHV23" s="31"/>
      <c r="HHW23" s="32"/>
      <c r="HHX23" s="32"/>
      <c r="HHY23" s="47"/>
      <c r="HHZ23" s="31"/>
      <c r="HIA23" s="31"/>
      <c r="HIB23" s="32"/>
      <c r="HIC23" s="32"/>
      <c r="HID23" s="47"/>
      <c r="HIE23" s="31"/>
      <c r="HIF23" s="31"/>
      <c r="HIG23" s="32"/>
      <c r="HIH23" s="32"/>
      <c r="HII23" s="47"/>
      <c r="HIJ23" s="31"/>
      <c r="HIK23" s="31"/>
      <c r="HIL23" s="32"/>
      <c r="HIM23" s="32"/>
      <c r="HIN23" s="47"/>
      <c r="HIO23" s="31"/>
      <c r="HIP23" s="31"/>
      <c r="HIQ23" s="32"/>
      <c r="HIR23" s="32"/>
      <c r="HIS23" s="47"/>
      <c r="HIT23" s="31"/>
      <c r="HIU23" s="31"/>
      <c r="HIV23" s="32"/>
      <c r="HIW23" s="32"/>
      <c r="HIX23" s="47"/>
      <c r="HIY23" s="31"/>
      <c r="HIZ23" s="31"/>
      <c r="HJA23" s="32"/>
      <c r="HJB23" s="32"/>
      <c r="HJC23" s="47"/>
      <c r="HJD23" s="31"/>
      <c r="HJE23" s="31"/>
      <c r="HJF23" s="32"/>
      <c r="HJG23" s="32"/>
      <c r="HJH23" s="47"/>
      <c r="HJI23" s="31"/>
      <c r="HJJ23" s="31"/>
      <c r="HJK23" s="32"/>
      <c r="HJL23" s="32"/>
      <c r="HJM23" s="47"/>
      <c r="HJN23" s="31"/>
      <c r="HJO23" s="31"/>
      <c r="HJP23" s="32"/>
      <c r="HJQ23" s="32"/>
      <c r="HJR23" s="47"/>
      <c r="HJS23" s="31"/>
      <c r="HJT23" s="31"/>
      <c r="HJU23" s="32"/>
      <c r="HJV23" s="32"/>
      <c r="HJW23" s="47"/>
      <c r="HJX23" s="31"/>
      <c r="HJY23" s="31"/>
      <c r="HJZ23" s="32"/>
      <c r="HKA23" s="32"/>
      <c r="HKB23" s="47"/>
      <c r="HKC23" s="31"/>
      <c r="HKD23" s="31"/>
      <c r="HKE23" s="32"/>
      <c r="HKF23" s="32"/>
      <c r="HKG23" s="47"/>
      <c r="HKH23" s="31"/>
      <c r="HKI23" s="31"/>
      <c r="HKJ23" s="32"/>
      <c r="HKK23" s="32"/>
      <c r="HKL23" s="47"/>
      <c r="HKM23" s="31"/>
      <c r="HKN23" s="31"/>
      <c r="HKO23" s="32"/>
      <c r="HKP23" s="32"/>
      <c r="HKQ23" s="47"/>
      <c r="HKR23" s="31"/>
      <c r="HKS23" s="31"/>
      <c r="HKT23" s="32"/>
      <c r="HKU23" s="32"/>
      <c r="HKV23" s="47"/>
      <c r="HKW23" s="31"/>
      <c r="HKX23" s="31"/>
      <c r="HKY23" s="32"/>
      <c r="HKZ23" s="32"/>
      <c r="HLA23" s="47"/>
      <c r="HLB23" s="31"/>
      <c r="HLC23" s="31"/>
      <c r="HLD23" s="32"/>
      <c r="HLE23" s="32"/>
      <c r="HLF23" s="47"/>
      <c r="HLG23" s="31"/>
      <c r="HLH23" s="31"/>
      <c r="HLI23" s="32"/>
      <c r="HLJ23" s="32"/>
      <c r="HLK23" s="47"/>
      <c r="HLL23" s="31"/>
      <c r="HLM23" s="31"/>
      <c r="HLN23" s="32"/>
      <c r="HLO23" s="32"/>
      <c r="HLP23" s="47"/>
      <c r="HLQ23" s="31"/>
      <c r="HLR23" s="31"/>
      <c r="HLS23" s="32"/>
      <c r="HLT23" s="32"/>
      <c r="HLU23" s="47"/>
      <c r="HLV23" s="31"/>
      <c r="HLW23" s="31"/>
      <c r="HLX23" s="32"/>
      <c r="HLY23" s="32"/>
      <c r="HLZ23" s="47"/>
      <c r="HMA23" s="31"/>
      <c r="HMB23" s="31"/>
      <c r="HMC23" s="32"/>
      <c r="HMD23" s="32"/>
      <c r="HME23" s="47"/>
      <c r="HMF23" s="31"/>
      <c r="HMG23" s="31"/>
      <c r="HMH23" s="32"/>
      <c r="HMI23" s="32"/>
      <c r="HMJ23" s="47"/>
      <c r="HMK23" s="31"/>
      <c r="HML23" s="31"/>
      <c r="HMM23" s="32"/>
      <c r="HMN23" s="32"/>
      <c r="HMO23" s="47"/>
      <c r="HMP23" s="31"/>
      <c r="HMQ23" s="31"/>
      <c r="HMR23" s="32"/>
      <c r="HMS23" s="32"/>
      <c r="HMT23" s="47"/>
      <c r="HMU23" s="31"/>
      <c r="HMV23" s="31"/>
      <c r="HMW23" s="32"/>
      <c r="HMX23" s="32"/>
      <c r="HMY23" s="47"/>
      <c r="HMZ23" s="31"/>
      <c r="HNA23" s="31"/>
      <c r="HNB23" s="32"/>
      <c r="HNC23" s="32"/>
      <c r="HND23" s="47"/>
      <c r="HNE23" s="31"/>
      <c r="HNF23" s="31"/>
      <c r="HNG23" s="32"/>
      <c r="HNH23" s="32"/>
      <c r="HNI23" s="47"/>
      <c r="HNJ23" s="31"/>
      <c r="HNK23" s="31"/>
      <c r="HNL23" s="32"/>
      <c r="HNM23" s="32"/>
      <c r="HNN23" s="47"/>
      <c r="HNO23" s="31"/>
      <c r="HNP23" s="31"/>
      <c r="HNQ23" s="32"/>
      <c r="HNR23" s="32"/>
      <c r="HNS23" s="47"/>
      <c r="HNT23" s="31"/>
      <c r="HNU23" s="31"/>
      <c r="HNV23" s="32"/>
      <c r="HNW23" s="32"/>
      <c r="HNX23" s="47"/>
      <c r="HNY23" s="31"/>
      <c r="HNZ23" s="31"/>
      <c r="HOA23" s="32"/>
      <c r="HOB23" s="32"/>
      <c r="HOC23" s="47"/>
      <c r="HOD23" s="31"/>
      <c r="HOE23" s="31"/>
      <c r="HOF23" s="32"/>
      <c r="HOG23" s="32"/>
      <c r="HOH23" s="47"/>
      <c r="HOI23" s="31"/>
      <c r="HOJ23" s="31"/>
      <c r="HOK23" s="32"/>
      <c r="HOL23" s="32"/>
      <c r="HOM23" s="47"/>
      <c r="HON23" s="31"/>
      <c r="HOO23" s="31"/>
      <c r="HOP23" s="32"/>
      <c r="HOQ23" s="32"/>
      <c r="HOR23" s="47"/>
      <c r="HOS23" s="31"/>
      <c r="HOT23" s="31"/>
      <c r="HOU23" s="32"/>
      <c r="HOV23" s="32"/>
      <c r="HOW23" s="47"/>
      <c r="HOX23" s="31"/>
      <c r="HOY23" s="31"/>
      <c r="HOZ23" s="32"/>
      <c r="HPA23" s="32"/>
      <c r="HPB23" s="47"/>
      <c r="HPC23" s="31"/>
      <c r="HPD23" s="31"/>
      <c r="HPE23" s="32"/>
      <c r="HPF23" s="32"/>
      <c r="HPG23" s="47"/>
      <c r="HPH23" s="31"/>
      <c r="HPI23" s="31"/>
      <c r="HPJ23" s="32"/>
      <c r="HPK23" s="32"/>
      <c r="HPL23" s="47"/>
      <c r="HPM23" s="31"/>
      <c r="HPN23" s="31"/>
      <c r="HPO23" s="32"/>
      <c r="HPP23" s="32"/>
      <c r="HPQ23" s="47"/>
      <c r="HPR23" s="31"/>
      <c r="HPS23" s="31"/>
      <c r="HPT23" s="32"/>
      <c r="HPU23" s="32"/>
      <c r="HPV23" s="47"/>
      <c r="HPW23" s="31"/>
      <c r="HPX23" s="31"/>
      <c r="HPY23" s="32"/>
      <c r="HPZ23" s="32"/>
      <c r="HQA23" s="47"/>
      <c r="HQB23" s="31"/>
      <c r="HQC23" s="31"/>
      <c r="HQD23" s="32"/>
      <c r="HQE23" s="32"/>
      <c r="HQF23" s="47"/>
      <c r="HQG23" s="31"/>
      <c r="HQH23" s="31"/>
      <c r="HQI23" s="32"/>
      <c r="HQJ23" s="32"/>
      <c r="HQK23" s="47"/>
      <c r="HQL23" s="31"/>
      <c r="HQM23" s="31"/>
      <c r="HQN23" s="32"/>
      <c r="HQO23" s="32"/>
      <c r="HQP23" s="47"/>
      <c r="HQQ23" s="31"/>
      <c r="HQR23" s="31"/>
      <c r="HQS23" s="32"/>
      <c r="HQT23" s="32"/>
      <c r="HQU23" s="47"/>
      <c r="HQV23" s="31"/>
      <c r="HQW23" s="31"/>
      <c r="HQX23" s="32"/>
      <c r="HQY23" s="32"/>
      <c r="HQZ23" s="47"/>
      <c r="HRA23" s="31"/>
      <c r="HRB23" s="31"/>
      <c r="HRC23" s="32"/>
      <c r="HRD23" s="32"/>
      <c r="HRE23" s="47"/>
      <c r="HRF23" s="31"/>
      <c r="HRG23" s="31"/>
      <c r="HRH23" s="32"/>
      <c r="HRI23" s="32"/>
      <c r="HRJ23" s="47"/>
      <c r="HRK23" s="31"/>
      <c r="HRL23" s="31"/>
      <c r="HRM23" s="32"/>
      <c r="HRN23" s="32"/>
      <c r="HRO23" s="47"/>
      <c r="HRP23" s="31"/>
      <c r="HRQ23" s="31"/>
      <c r="HRR23" s="32"/>
      <c r="HRS23" s="32"/>
      <c r="HRT23" s="47"/>
      <c r="HRU23" s="31"/>
      <c r="HRV23" s="31"/>
      <c r="HRW23" s="32"/>
      <c r="HRX23" s="32"/>
      <c r="HRY23" s="47"/>
      <c r="HRZ23" s="31"/>
      <c r="HSA23" s="31"/>
      <c r="HSB23" s="32"/>
      <c r="HSC23" s="32"/>
      <c r="HSD23" s="47"/>
      <c r="HSE23" s="31"/>
      <c r="HSF23" s="31"/>
      <c r="HSG23" s="32"/>
      <c r="HSH23" s="32"/>
      <c r="HSI23" s="47"/>
      <c r="HSJ23" s="31"/>
      <c r="HSK23" s="31"/>
      <c r="HSL23" s="32"/>
      <c r="HSM23" s="32"/>
      <c r="HSN23" s="47"/>
      <c r="HSO23" s="31"/>
      <c r="HSP23" s="31"/>
      <c r="HSQ23" s="32"/>
      <c r="HSR23" s="32"/>
      <c r="HSS23" s="47"/>
      <c r="HST23" s="31"/>
      <c r="HSU23" s="31"/>
      <c r="HSV23" s="32"/>
      <c r="HSW23" s="32"/>
      <c r="HSX23" s="47"/>
      <c r="HSY23" s="31"/>
      <c r="HSZ23" s="31"/>
      <c r="HTA23" s="32"/>
      <c r="HTB23" s="32"/>
      <c r="HTC23" s="47"/>
      <c r="HTD23" s="31"/>
      <c r="HTE23" s="31"/>
      <c r="HTF23" s="32"/>
      <c r="HTG23" s="32"/>
      <c r="HTH23" s="47"/>
      <c r="HTI23" s="31"/>
      <c r="HTJ23" s="31"/>
      <c r="HTK23" s="32"/>
      <c r="HTL23" s="32"/>
      <c r="HTM23" s="47"/>
      <c r="HTN23" s="31"/>
      <c r="HTO23" s="31"/>
      <c r="HTP23" s="32"/>
      <c r="HTQ23" s="32"/>
      <c r="HTR23" s="47"/>
      <c r="HTS23" s="31"/>
      <c r="HTT23" s="31"/>
      <c r="HTU23" s="32"/>
      <c r="HTV23" s="32"/>
      <c r="HTW23" s="47"/>
      <c r="HTX23" s="31"/>
      <c r="HTY23" s="31"/>
      <c r="HTZ23" s="32"/>
      <c r="HUA23" s="32"/>
      <c r="HUB23" s="47"/>
      <c r="HUC23" s="31"/>
      <c r="HUD23" s="31"/>
      <c r="HUE23" s="32"/>
      <c r="HUF23" s="32"/>
      <c r="HUG23" s="47"/>
      <c r="HUH23" s="31"/>
      <c r="HUI23" s="31"/>
      <c r="HUJ23" s="32"/>
      <c r="HUK23" s="32"/>
      <c r="HUL23" s="47"/>
      <c r="HUM23" s="31"/>
      <c r="HUN23" s="31"/>
      <c r="HUO23" s="32"/>
      <c r="HUP23" s="32"/>
      <c r="HUQ23" s="47"/>
      <c r="HUR23" s="31"/>
      <c r="HUS23" s="31"/>
      <c r="HUT23" s="32"/>
      <c r="HUU23" s="32"/>
      <c r="HUV23" s="47"/>
      <c r="HUW23" s="31"/>
      <c r="HUX23" s="31"/>
      <c r="HUY23" s="32"/>
      <c r="HUZ23" s="32"/>
      <c r="HVA23" s="47"/>
      <c r="HVB23" s="31"/>
      <c r="HVC23" s="31"/>
      <c r="HVD23" s="32"/>
      <c r="HVE23" s="32"/>
      <c r="HVF23" s="47"/>
      <c r="HVG23" s="31"/>
      <c r="HVH23" s="31"/>
      <c r="HVI23" s="32"/>
      <c r="HVJ23" s="32"/>
      <c r="HVK23" s="47"/>
      <c r="HVL23" s="31"/>
      <c r="HVM23" s="31"/>
      <c r="HVN23" s="32"/>
      <c r="HVO23" s="32"/>
      <c r="HVP23" s="47"/>
      <c r="HVQ23" s="31"/>
      <c r="HVR23" s="31"/>
      <c r="HVS23" s="32"/>
      <c r="HVT23" s="32"/>
      <c r="HVU23" s="47"/>
      <c r="HVV23" s="31"/>
      <c r="HVW23" s="31"/>
      <c r="HVX23" s="32"/>
      <c r="HVY23" s="32"/>
      <c r="HVZ23" s="47"/>
      <c r="HWA23" s="31"/>
      <c r="HWB23" s="31"/>
      <c r="HWC23" s="32"/>
      <c r="HWD23" s="32"/>
      <c r="HWE23" s="47"/>
      <c r="HWF23" s="31"/>
      <c r="HWG23" s="31"/>
      <c r="HWH23" s="32"/>
      <c r="HWI23" s="32"/>
      <c r="HWJ23" s="47"/>
      <c r="HWK23" s="31"/>
      <c r="HWL23" s="31"/>
      <c r="HWM23" s="32"/>
      <c r="HWN23" s="32"/>
      <c r="HWO23" s="47"/>
      <c r="HWP23" s="31"/>
      <c r="HWQ23" s="31"/>
      <c r="HWR23" s="32"/>
      <c r="HWS23" s="32"/>
      <c r="HWT23" s="47"/>
      <c r="HWU23" s="31"/>
      <c r="HWV23" s="31"/>
      <c r="HWW23" s="32"/>
      <c r="HWX23" s="32"/>
      <c r="HWY23" s="47"/>
      <c r="HWZ23" s="31"/>
      <c r="HXA23" s="31"/>
      <c r="HXB23" s="32"/>
      <c r="HXC23" s="32"/>
      <c r="HXD23" s="47"/>
      <c r="HXE23" s="31"/>
      <c r="HXF23" s="31"/>
      <c r="HXG23" s="32"/>
      <c r="HXH23" s="32"/>
      <c r="HXI23" s="47"/>
      <c r="HXJ23" s="31"/>
      <c r="HXK23" s="31"/>
      <c r="HXL23" s="32"/>
      <c r="HXM23" s="32"/>
      <c r="HXN23" s="47"/>
      <c r="HXO23" s="31"/>
      <c r="HXP23" s="31"/>
      <c r="HXQ23" s="32"/>
      <c r="HXR23" s="32"/>
      <c r="HXS23" s="47"/>
      <c r="HXT23" s="31"/>
      <c r="HXU23" s="31"/>
      <c r="HXV23" s="32"/>
      <c r="HXW23" s="32"/>
      <c r="HXX23" s="47"/>
      <c r="HXY23" s="31"/>
      <c r="HXZ23" s="31"/>
      <c r="HYA23" s="32"/>
      <c r="HYB23" s="32"/>
      <c r="HYC23" s="47"/>
      <c r="HYD23" s="31"/>
      <c r="HYE23" s="31"/>
      <c r="HYF23" s="32"/>
      <c r="HYG23" s="32"/>
      <c r="HYH23" s="47"/>
      <c r="HYI23" s="31"/>
      <c r="HYJ23" s="31"/>
      <c r="HYK23" s="32"/>
      <c r="HYL23" s="32"/>
      <c r="HYM23" s="47"/>
      <c r="HYN23" s="31"/>
      <c r="HYO23" s="31"/>
      <c r="HYP23" s="32"/>
      <c r="HYQ23" s="32"/>
      <c r="HYR23" s="47"/>
      <c r="HYS23" s="31"/>
      <c r="HYT23" s="31"/>
      <c r="HYU23" s="32"/>
      <c r="HYV23" s="32"/>
      <c r="HYW23" s="47"/>
      <c r="HYX23" s="31"/>
      <c r="HYY23" s="31"/>
      <c r="HYZ23" s="32"/>
      <c r="HZA23" s="32"/>
      <c r="HZB23" s="47"/>
      <c r="HZC23" s="31"/>
      <c r="HZD23" s="31"/>
      <c r="HZE23" s="32"/>
      <c r="HZF23" s="32"/>
      <c r="HZG23" s="47"/>
      <c r="HZH23" s="31"/>
      <c r="HZI23" s="31"/>
      <c r="HZJ23" s="32"/>
      <c r="HZK23" s="32"/>
      <c r="HZL23" s="47"/>
      <c r="HZM23" s="31"/>
      <c r="HZN23" s="31"/>
      <c r="HZO23" s="32"/>
      <c r="HZP23" s="32"/>
      <c r="HZQ23" s="47"/>
      <c r="HZR23" s="31"/>
      <c r="HZS23" s="31"/>
      <c r="HZT23" s="32"/>
      <c r="HZU23" s="32"/>
      <c r="HZV23" s="47"/>
      <c r="HZW23" s="31"/>
      <c r="HZX23" s="31"/>
      <c r="HZY23" s="32"/>
      <c r="HZZ23" s="32"/>
      <c r="IAA23" s="47"/>
      <c r="IAB23" s="31"/>
      <c r="IAC23" s="31"/>
      <c r="IAD23" s="32"/>
      <c r="IAE23" s="32"/>
      <c r="IAF23" s="47"/>
      <c r="IAG23" s="31"/>
      <c r="IAH23" s="31"/>
      <c r="IAI23" s="32"/>
      <c r="IAJ23" s="32"/>
      <c r="IAK23" s="47"/>
      <c r="IAL23" s="31"/>
      <c r="IAM23" s="31"/>
      <c r="IAN23" s="32"/>
      <c r="IAO23" s="32"/>
      <c r="IAP23" s="47"/>
      <c r="IAQ23" s="31"/>
      <c r="IAR23" s="31"/>
      <c r="IAS23" s="32"/>
      <c r="IAT23" s="32"/>
      <c r="IAU23" s="47"/>
      <c r="IAV23" s="31"/>
      <c r="IAW23" s="31"/>
      <c r="IAX23" s="32"/>
      <c r="IAY23" s="32"/>
      <c r="IAZ23" s="47"/>
      <c r="IBA23" s="31"/>
      <c r="IBB23" s="31"/>
      <c r="IBC23" s="32"/>
      <c r="IBD23" s="32"/>
      <c r="IBE23" s="47"/>
      <c r="IBF23" s="31"/>
      <c r="IBG23" s="31"/>
      <c r="IBH23" s="32"/>
      <c r="IBI23" s="32"/>
      <c r="IBJ23" s="47"/>
      <c r="IBK23" s="31"/>
      <c r="IBL23" s="31"/>
      <c r="IBM23" s="32"/>
      <c r="IBN23" s="32"/>
      <c r="IBO23" s="47"/>
      <c r="IBP23" s="31"/>
      <c r="IBQ23" s="31"/>
      <c r="IBR23" s="32"/>
      <c r="IBS23" s="32"/>
      <c r="IBT23" s="47"/>
      <c r="IBU23" s="31"/>
      <c r="IBV23" s="31"/>
      <c r="IBW23" s="32"/>
      <c r="IBX23" s="32"/>
      <c r="IBY23" s="47"/>
      <c r="IBZ23" s="31"/>
      <c r="ICA23" s="31"/>
      <c r="ICB23" s="32"/>
      <c r="ICC23" s="32"/>
      <c r="ICD23" s="47"/>
      <c r="ICE23" s="31"/>
      <c r="ICF23" s="31"/>
      <c r="ICG23" s="32"/>
      <c r="ICH23" s="32"/>
      <c r="ICI23" s="47"/>
      <c r="ICJ23" s="31"/>
      <c r="ICK23" s="31"/>
      <c r="ICL23" s="32"/>
      <c r="ICM23" s="32"/>
      <c r="ICN23" s="47"/>
      <c r="ICO23" s="31"/>
      <c r="ICP23" s="31"/>
      <c r="ICQ23" s="32"/>
      <c r="ICR23" s="32"/>
      <c r="ICS23" s="47"/>
      <c r="ICT23" s="31"/>
      <c r="ICU23" s="31"/>
      <c r="ICV23" s="32"/>
      <c r="ICW23" s="32"/>
      <c r="ICX23" s="47"/>
      <c r="ICY23" s="31"/>
      <c r="ICZ23" s="31"/>
      <c r="IDA23" s="32"/>
      <c r="IDB23" s="32"/>
      <c r="IDC23" s="47"/>
      <c r="IDD23" s="31"/>
      <c r="IDE23" s="31"/>
      <c r="IDF23" s="32"/>
      <c r="IDG23" s="32"/>
      <c r="IDH23" s="47"/>
      <c r="IDI23" s="31"/>
      <c r="IDJ23" s="31"/>
      <c r="IDK23" s="32"/>
      <c r="IDL23" s="32"/>
      <c r="IDM23" s="47"/>
      <c r="IDN23" s="31"/>
      <c r="IDO23" s="31"/>
      <c r="IDP23" s="32"/>
      <c r="IDQ23" s="32"/>
      <c r="IDR23" s="47"/>
      <c r="IDS23" s="31"/>
      <c r="IDT23" s="31"/>
      <c r="IDU23" s="32"/>
      <c r="IDV23" s="32"/>
      <c r="IDW23" s="47"/>
      <c r="IDX23" s="31"/>
      <c r="IDY23" s="31"/>
      <c r="IDZ23" s="32"/>
      <c r="IEA23" s="32"/>
      <c r="IEB23" s="47"/>
      <c r="IEC23" s="31"/>
      <c r="IED23" s="31"/>
      <c r="IEE23" s="32"/>
      <c r="IEF23" s="32"/>
      <c r="IEG23" s="47"/>
      <c r="IEH23" s="31"/>
      <c r="IEI23" s="31"/>
      <c r="IEJ23" s="32"/>
      <c r="IEK23" s="32"/>
      <c r="IEL23" s="47"/>
      <c r="IEM23" s="31"/>
      <c r="IEN23" s="31"/>
      <c r="IEO23" s="32"/>
      <c r="IEP23" s="32"/>
      <c r="IEQ23" s="47"/>
      <c r="IER23" s="31"/>
      <c r="IES23" s="31"/>
      <c r="IET23" s="32"/>
      <c r="IEU23" s="32"/>
      <c r="IEV23" s="47"/>
      <c r="IEW23" s="31"/>
      <c r="IEX23" s="31"/>
      <c r="IEY23" s="32"/>
      <c r="IEZ23" s="32"/>
      <c r="IFA23" s="47"/>
      <c r="IFB23" s="31"/>
      <c r="IFC23" s="31"/>
      <c r="IFD23" s="32"/>
      <c r="IFE23" s="32"/>
      <c r="IFF23" s="47"/>
      <c r="IFG23" s="31"/>
      <c r="IFH23" s="31"/>
      <c r="IFI23" s="32"/>
      <c r="IFJ23" s="32"/>
      <c r="IFK23" s="47"/>
      <c r="IFL23" s="31"/>
      <c r="IFM23" s="31"/>
      <c r="IFN23" s="32"/>
      <c r="IFO23" s="32"/>
      <c r="IFP23" s="47"/>
      <c r="IFQ23" s="31"/>
      <c r="IFR23" s="31"/>
      <c r="IFS23" s="32"/>
      <c r="IFT23" s="32"/>
      <c r="IFU23" s="47"/>
      <c r="IFV23" s="31"/>
      <c r="IFW23" s="31"/>
      <c r="IFX23" s="32"/>
      <c r="IFY23" s="32"/>
      <c r="IFZ23" s="47"/>
      <c r="IGA23" s="31"/>
      <c r="IGB23" s="31"/>
      <c r="IGC23" s="32"/>
      <c r="IGD23" s="32"/>
      <c r="IGE23" s="47"/>
      <c r="IGF23" s="31"/>
      <c r="IGG23" s="31"/>
      <c r="IGH23" s="32"/>
      <c r="IGI23" s="32"/>
      <c r="IGJ23" s="47"/>
      <c r="IGK23" s="31"/>
      <c r="IGL23" s="31"/>
      <c r="IGM23" s="32"/>
      <c r="IGN23" s="32"/>
      <c r="IGO23" s="47"/>
      <c r="IGP23" s="31"/>
      <c r="IGQ23" s="31"/>
      <c r="IGR23" s="32"/>
      <c r="IGS23" s="32"/>
      <c r="IGT23" s="47"/>
      <c r="IGU23" s="31"/>
      <c r="IGV23" s="31"/>
      <c r="IGW23" s="32"/>
      <c r="IGX23" s="32"/>
      <c r="IGY23" s="47"/>
      <c r="IGZ23" s="31"/>
      <c r="IHA23" s="31"/>
      <c r="IHB23" s="32"/>
      <c r="IHC23" s="32"/>
      <c r="IHD23" s="47"/>
      <c r="IHE23" s="31"/>
      <c r="IHF23" s="31"/>
      <c r="IHG23" s="32"/>
      <c r="IHH23" s="32"/>
      <c r="IHI23" s="47"/>
      <c r="IHJ23" s="31"/>
      <c r="IHK23" s="31"/>
      <c r="IHL23" s="32"/>
      <c r="IHM23" s="32"/>
      <c r="IHN23" s="47"/>
      <c r="IHO23" s="31"/>
      <c r="IHP23" s="31"/>
      <c r="IHQ23" s="32"/>
      <c r="IHR23" s="32"/>
      <c r="IHS23" s="47"/>
      <c r="IHT23" s="31"/>
      <c r="IHU23" s="31"/>
      <c r="IHV23" s="32"/>
      <c r="IHW23" s="32"/>
      <c r="IHX23" s="47"/>
      <c r="IHY23" s="31"/>
      <c r="IHZ23" s="31"/>
      <c r="IIA23" s="32"/>
      <c r="IIB23" s="32"/>
      <c r="IIC23" s="47"/>
      <c r="IID23" s="31"/>
      <c r="IIE23" s="31"/>
      <c r="IIF23" s="32"/>
      <c r="IIG23" s="32"/>
      <c r="IIH23" s="47"/>
      <c r="III23" s="31"/>
      <c r="IIJ23" s="31"/>
      <c r="IIK23" s="32"/>
      <c r="IIL23" s="32"/>
      <c r="IIM23" s="47"/>
      <c r="IIN23" s="31"/>
      <c r="IIO23" s="31"/>
      <c r="IIP23" s="32"/>
      <c r="IIQ23" s="32"/>
      <c r="IIR23" s="47"/>
      <c r="IIS23" s="31"/>
      <c r="IIT23" s="31"/>
      <c r="IIU23" s="32"/>
      <c r="IIV23" s="32"/>
      <c r="IIW23" s="47"/>
      <c r="IIX23" s="31"/>
      <c r="IIY23" s="31"/>
      <c r="IIZ23" s="32"/>
      <c r="IJA23" s="32"/>
      <c r="IJB23" s="47"/>
      <c r="IJC23" s="31"/>
      <c r="IJD23" s="31"/>
      <c r="IJE23" s="32"/>
      <c r="IJF23" s="32"/>
      <c r="IJG23" s="47"/>
      <c r="IJH23" s="31"/>
      <c r="IJI23" s="31"/>
      <c r="IJJ23" s="32"/>
      <c r="IJK23" s="32"/>
      <c r="IJL23" s="47"/>
      <c r="IJM23" s="31"/>
      <c r="IJN23" s="31"/>
      <c r="IJO23" s="32"/>
      <c r="IJP23" s="32"/>
      <c r="IJQ23" s="47"/>
      <c r="IJR23" s="31"/>
      <c r="IJS23" s="31"/>
      <c r="IJT23" s="32"/>
      <c r="IJU23" s="32"/>
      <c r="IJV23" s="47"/>
      <c r="IJW23" s="31"/>
      <c r="IJX23" s="31"/>
      <c r="IJY23" s="32"/>
      <c r="IJZ23" s="32"/>
      <c r="IKA23" s="47"/>
      <c r="IKB23" s="31"/>
      <c r="IKC23" s="31"/>
      <c r="IKD23" s="32"/>
      <c r="IKE23" s="32"/>
      <c r="IKF23" s="47"/>
      <c r="IKG23" s="31"/>
      <c r="IKH23" s="31"/>
      <c r="IKI23" s="32"/>
      <c r="IKJ23" s="32"/>
      <c r="IKK23" s="47"/>
      <c r="IKL23" s="31"/>
      <c r="IKM23" s="31"/>
      <c r="IKN23" s="32"/>
      <c r="IKO23" s="32"/>
      <c r="IKP23" s="47"/>
      <c r="IKQ23" s="31"/>
      <c r="IKR23" s="31"/>
      <c r="IKS23" s="32"/>
      <c r="IKT23" s="32"/>
      <c r="IKU23" s="47"/>
      <c r="IKV23" s="31"/>
      <c r="IKW23" s="31"/>
      <c r="IKX23" s="32"/>
      <c r="IKY23" s="32"/>
      <c r="IKZ23" s="47"/>
      <c r="ILA23" s="31"/>
      <c r="ILB23" s="31"/>
      <c r="ILC23" s="32"/>
      <c r="ILD23" s="32"/>
      <c r="ILE23" s="47"/>
      <c r="ILF23" s="31"/>
      <c r="ILG23" s="31"/>
      <c r="ILH23" s="32"/>
      <c r="ILI23" s="32"/>
      <c r="ILJ23" s="47"/>
      <c r="ILK23" s="31"/>
      <c r="ILL23" s="31"/>
      <c r="ILM23" s="32"/>
      <c r="ILN23" s="32"/>
      <c r="ILO23" s="47"/>
      <c r="ILP23" s="31"/>
      <c r="ILQ23" s="31"/>
      <c r="ILR23" s="32"/>
      <c r="ILS23" s="32"/>
      <c r="ILT23" s="47"/>
      <c r="ILU23" s="31"/>
      <c r="ILV23" s="31"/>
      <c r="ILW23" s="32"/>
      <c r="ILX23" s="32"/>
      <c r="ILY23" s="47"/>
      <c r="ILZ23" s="31"/>
      <c r="IMA23" s="31"/>
      <c r="IMB23" s="32"/>
      <c r="IMC23" s="32"/>
      <c r="IMD23" s="47"/>
      <c r="IME23" s="31"/>
      <c r="IMF23" s="31"/>
      <c r="IMG23" s="32"/>
      <c r="IMH23" s="32"/>
      <c r="IMI23" s="47"/>
      <c r="IMJ23" s="31"/>
      <c r="IMK23" s="31"/>
      <c r="IML23" s="32"/>
      <c r="IMM23" s="32"/>
      <c r="IMN23" s="47"/>
      <c r="IMO23" s="31"/>
      <c r="IMP23" s="31"/>
      <c r="IMQ23" s="32"/>
      <c r="IMR23" s="32"/>
      <c r="IMS23" s="47"/>
      <c r="IMT23" s="31"/>
      <c r="IMU23" s="31"/>
      <c r="IMV23" s="32"/>
      <c r="IMW23" s="32"/>
      <c r="IMX23" s="47"/>
      <c r="IMY23" s="31"/>
      <c r="IMZ23" s="31"/>
      <c r="INA23" s="32"/>
      <c r="INB23" s="32"/>
      <c r="INC23" s="47"/>
      <c r="IND23" s="31"/>
      <c r="INE23" s="31"/>
      <c r="INF23" s="32"/>
      <c r="ING23" s="32"/>
      <c r="INH23" s="47"/>
      <c r="INI23" s="31"/>
      <c r="INJ23" s="31"/>
      <c r="INK23" s="32"/>
      <c r="INL23" s="32"/>
      <c r="INM23" s="47"/>
      <c r="INN23" s="31"/>
      <c r="INO23" s="31"/>
      <c r="INP23" s="32"/>
      <c r="INQ23" s="32"/>
      <c r="INR23" s="47"/>
      <c r="INS23" s="31"/>
      <c r="INT23" s="31"/>
      <c r="INU23" s="32"/>
      <c r="INV23" s="32"/>
      <c r="INW23" s="47"/>
      <c r="INX23" s="31"/>
      <c r="INY23" s="31"/>
      <c r="INZ23" s="32"/>
      <c r="IOA23" s="32"/>
      <c r="IOB23" s="47"/>
      <c r="IOC23" s="31"/>
      <c r="IOD23" s="31"/>
      <c r="IOE23" s="32"/>
      <c r="IOF23" s="32"/>
      <c r="IOG23" s="47"/>
      <c r="IOH23" s="31"/>
      <c r="IOI23" s="31"/>
      <c r="IOJ23" s="32"/>
      <c r="IOK23" s="32"/>
      <c r="IOL23" s="47"/>
      <c r="IOM23" s="31"/>
      <c r="ION23" s="31"/>
      <c r="IOO23" s="32"/>
      <c r="IOP23" s="32"/>
      <c r="IOQ23" s="47"/>
      <c r="IOR23" s="31"/>
      <c r="IOS23" s="31"/>
      <c r="IOT23" s="32"/>
      <c r="IOU23" s="32"/>
      <c r="IOV23" s="47"/>
      <c r="IOW23" s="31"/>
      <c r="IOX23" s="31"/>
      <c r="IOY23" s="32"/>
      <c r="IOZ23" s="32"/>
      <c r="IPA23" s="47"/>
      <c r="IPB23" s="31"/>
      <c r="IPC23" s="31"/>
      <c r="IPD23" s="32"/>
      <c r="IPE23" s="32"/>
      <c r="IPF23" s="47"/>
      <c r="IPG23" s="31"/>
      <c r="IPH23" s="31"/>
      <c r="IPI23" s="32"/>
      <c r="IPJ23" s="32"/>
      <c r="IPK23" s="47"/>
      <c r="IPL23" s="31"/>
      <c r="IPM23" s="31"/>
      <c r="IPN23" s="32"/>
      <c r="IPO23" s="32"/>
      <c r="IPP23" s="47"/>
      <c r="IPQ23" s="31"/>
      <c r="IPR23" s="31"/>
      <c r="IPS23" s="32"/>
      <c r="IPT23" s="32"/>
      <c r="IPU23" s="47"/>
      <c r="IPV23" s="31"/>
      <c r="IPW23" s="31"/>
      <c r="IPX23" s="32"/>
      <c r="IPY23" s="32"/>
      <c r="IPZ23" s="47"/>
      <c r="IQA23" s="31"/>
      <c r="IQB23" s="31"/>
      <c r="IQC23" s="32"/>
      <c r="IQD23" s="32"/>
      <c r="IQE23" s="47"/>
      <c r="IQF23" s="31"/>
      <c r="IQG23" s="31"/>
      <c r="IQH23" s="32"/>
      <c r="IQI23" s="32"/>
      <c r="IQJ23" s="47"/>
      <c r="IQK23" s="31"/>
      <c r="IQL23" s="31"/>
      <c r="IQM23" s="32"/>
      <c r="IQN23" s="32"/>
      <c r="IQO23" s="47"/>
      <c r="IQP23" s="31"/>
      <c r="IQQ23" s="31"/>
      <c r="IQR23" s="32"/>
      <c r="IQS23" s="32"/>
      <c r="IQT23" s="47"/>
      <c r="IQU23" s="31"/>
      <c r="IQV23" s="31"/>
      <c r="IQW23" s="32"/>
      <c r="IQX23" s="32"/>
      <c r="IQY23" s="47"/>
      <c r="IQZ23" s="31"/>
      <c r="IRA23" s="31"/>
      <c r="IRB23" s="32"/>
      <c r="IRC23" s="32"/>
      <c r="IRD23" s="47"/>
      <c r="IRE23" s="31"/>
      <c r="IRF23" s="31"/>
      <c r="IRG23" s="32"/>
      <c r="IRH23" s="32"/>
      <c r="IRI23" s="47"/>
      <c r="IRJ23" s="31"/>
      <c r="IRK23" s="31"/>
      <c r="IRL23" s="32"/>
      <c r="IRM23" s="32"/>
      <c r="IRN23" s="47"/>
      <c r="IRO23" s="31"/>
      <c r="IRP23" s="31"/>
      <c r="IRQ23" s="32"/>
      <c r="IRR23" s="32"/>
      <c r="IRS23" s="47"/>
      <c r="IRT23" s="31"/>
      <c r="IRU23" s="31"/>
      <c r="IRV23" s="32"/>
      <c r="IRW23" s="32"/>
      <c r="IRX23" s="47"/>
      <c r="IRY23" s="31"/>
      <c r="IRZ23" s="31"/>
      <c r="ISA23" s="32"/>
      <c r="ISB23" s="32"/>
      <c r="ISC23" s="47"/>
      <c r="ISD23" s="31"/>
      <c r="ISE23" s="31"/>
      <c r="ISF23" s="32"/>
      <c r="ISG23" s="32"/>
      <c r="ISH23" s="47"/>
      <c r="ISI23" s="31"/>
      <c r="ISJ23" s="31"/>
      <c r="ISK23" s="32"/>
      <c r="ISL23" s="32"/>
      <c r="ISM23" s="47"/>
      <c r="ISN23" s="31"/>
      <c r="ISO23" s="31"/>
      <c r="ISP23" s="32"/>
      <c r="ISQ23" s="32"/>
      <c r="ISR23" s="47"/>
      <c r="ISS23" s="31"/>
      <c r="IST23" s="31"/>
      <c r="ISU23" s="32"/>
      <c r="ISV23" s="32"/>
      <c r="ISW23" s="47"/>
      <c r="ISX23" s="31"/>
      <c r="ISY23" s="31"/>
      <c r="ISZ23" s="32"/>
      <c r="ITA23" s="32"/>
      <c r="ITB23" s="47"/>
      <c r="ITC23" s="31"/>
      <c r="ITD23" s="31"/>
      <c r="ITE23" s="32"/>
      <c r="ITF23" s="32"/>
      <c r="ITG23" s="47"/>
      <c r="ITH23" s="31"/>
      <c r="ITI23" s="31"/>
      <c r="ITJ23" s="32"/>
      <c r="ITK23" s="32"/>
      <c r="ITL23" s="47"/>
      <c r="ITM23" s="31"/>
      <c r="ITN23" s="31"/>
      <c r="ITO23" s="32"/>
      <c r="ITP23" s="32"/>
      <c r="ITQ23" s="47"/>
      <c r="ITR23" s="31"/>
      <c r="ITS23" s="31"/>
      <c r="ITT23" s="32"/>
      <c r="ITU23" s="32"/>
      <c r="ITV23" s="47"/>
      <c r="ITW23" s="31"/>
      <c r="ITX23" s="31"/>
      <c r="ITY23" s="32"/>
      <c r="ITZ23" s="32"/>
      <c r="IUA23" s="47"/>
      <c r="IUB23" s="31"/>
      <c r="IUC23" s="31"/>
      <c r="IUD23" s="32"/>
      <c r="IUE23" s="32"/>
      <c r="IUF23" s="47"/>
      <c r="IUG23" s="31"/>
      <c r="IUH23" s="31"/>
      <c r="IUI23" s="32"/>
      <c r="IUJ23" s="32"/>
      <c r="IUK23" s="47"/>
      <c r="IUL23" s="31"/>
      <c r="IUM23" s="31"/>
      <c r="IUN23" s="32"/>
      <c r="IUO23" s="32"/>
      <c r="IUP23" s="47"/>
      <c r="IUQ23" s="31"/>
      <c r="IUR23" s="31"/>
      <c r="IUS23" s="32"/>
      <c r="IUT23" s="32"/>
      <c r="IUU23" s="47"/>
      <c r="IUV23" s="31"/>
      <c r="IUW23" s="31"/>
      <c r="IUX23" s="32"/>
      <c r="IUY23" s="32"/>
      <c r="IUZ23" s="47"/>
      <c r="IVA23" s="31"/>
      <c r="IVB23" s="31"/>
      <c r="IVC23" s="32"/>
      <c r="IVD23" s="32"/>
      <c r="IVE23" s="47"/>
      <c r="IVF23" s="31"/>
      <c r="IVG23" s="31"/>
      <c r="IVH23" s="32"/>
      <c r="IVI23" s="32"/>
      <c r="IVJ23" s="47"/>
      <c r="IVK23" s="31"/>
      <c r="IVL23" s="31"/>
      <c r="IVM23" s="32"/>
      <c r="IVN23" s="32"/>
      <c r="IVO23" s="47"/>
      <c r="IVP23" s="31"/>
      <c r="IVQ23" s="31"/>
      <c r="IVR23" s="32"/>
      <c r="IVS23" s="32"/>
      <c r="IVT23" s="47"/>
      <c r="IVU23" s="31"/>
      <c r="IVV23" s="31"/>
      <c r="IVW23" s="32"/>
      <c r="IVX23" s="32"/>
      <c r="IVY23" s="47"/>
      <c r="IVZ23" s="31"/>
      <c r="IWA23" s="31"/>
      <c r="IWB23" s="32"/>
      <c r="IWC23" s="32"/>
      <c r="IWD23" s="47"/>
      <c r="IWE23" s="31"/>
      <c r="IWF23" s="31"/>
      <c r="IWG23" s="32"/>
      <c r="IWH23" s="32"/>
      <c r="IWI23" s="47"/>
      <c r="IWJ23" s="31"/>
      <c r="IWK23" s="31"/>
      <c r="IWL23" s="32"/>
      <c r="IWM23" s="32"/>
      <c r="IWN23" s="47"/>
      <c r="IWO23" s="31"/>
      <c r="IWP23" s="31"/>
      <c r="IWQ23" s="32"/>
      <c r="IWR23" s="32"/>
      <c r="IWS23" s="47"/>
      <c r="IWT23" s="31"/>
      <c r="IWU23" s="31"/>
      <c r="IWV23" s="32"/>
      <c r="IWW23" s="32"/>
      <c r="IWX23" s="47"/>
      <c r="IWY23" s="31"/>
      <c r="IWZ23" s="31"/>
      <c r="IXA23" s="32"/>
      <c r="IXB23" s="32"/>
      <c r="IXC23" s="47"/>
      <c r="IXD23" s="31"/>
      <c r="IXE23" s="31"/>
      <c r="IXF23" s="32"/>
      <c r="IXG23" s="32"/>
      <c r="IXH23" s="47"/>
      <c r="IXI23" s="31"/>
      <c r="IXJ23" s="31"/>
      <c r="IXK23" s="32"/>
      <c r="IXL23" s="32"/>
      <c r="IXM23" s="47"/>
      <c r="IXN23" s="31"/>
      <c r="IXO23" s="31"/>
      <c r="IXP23" s="32"/>
      <c r="IXQ23" s="32"/>
      <c r="IXR23" s="47"/>
      <c r="IXS23" s="31"/>
      <c r="IXT23" s="31"/>
      <c r="IXU23" s="32"/>
      <c r="IXV23" s="32"/>
      <c r="IXW23" s="47"/>
      <c r="IXX23" s="31"/>
      <c r="IXY23" s="31"/>
      <c r="IXZ23" s="32"/>
      <c r="IYA23" s="32"/>
      <c r="IYB23" s="47"/>
      <c r="IYC23" s="31"/>
      <c r="IYD23" s="31"/>
      <c r="IYE23" s="32"/>
      <c r="IYF23" s="32"/>
      <c r="IYG23" s="47"/>
      <c r="IYH23" s="31"/>
      <c r="IYI23" s="31"/>
      <c r="IYJ23" s="32"/>
      <c r="IYK23" s="32"/>
      <c r="IYL23" s="47"/>
      <c r="IYM23" s="31"/>
      <c r="IYN23" s="31"/>
      <c r="IYO23" s="32"/>
      <c r="IYP23" s="32"/>
      <c r="IYQ23" s="47"/>
      <c r="IYR23" s="31"/>
      <c r="IYS23" s="31"/>
      <c r="IYT23" s="32"/>
      <c r="IYU23" s="32"/>
      <c r="IYV23" s="47"/>
      <c r="IYW23" s="31"/>
      <c r="IYX23" s="31"/>
      <c r="IYY23" s="32"/>
      <c r="IYZ23" s="32"/>
      <c r="IZA23" s="47"/>
      <c r="IZB23" s="31"/>
      <c r="IZC23" s="31"/>
      <c r="IZD23" s="32"/>
      <c r="IZE23" s="32"/>
      <c r="IZF23" s="47"/>
      <c r="IZG23" s="31"/>
      <c r="IZH23" s="31"/>
      <c r="IZI23" s="32"/>
      <c r="IZJ23" s="32"/>
      <c r="IZK23" s="47"/>
      <c r="IZL23" s="31"/>
      <c r="IZM23" s="31"/>
      <c r="IZN23" s="32"/>
      <c r="IZO23" s="32"/>
      <c r="IZP23" s="47"/>
      <c r="IZQ23" s="31"/>
      <c r="IZR23" s="31"/>
      <c r="IZS23" s="32"/>
      <c r="IZT23" s="32"/>
      <c r="IZU23" s="47"/>
      <c r="IZV23" s="31"/>
      <c r="IZW23" s="31"/>
      <c r="IZX23" s="32"/>
      <c r="IZY23" s="32"/>
      <c r="IZZ23" s="47"/>
      <c r="JAA23" s="31"/>
      <c r="JAB23" s="31"/>
      <c r="JAC23" s="32"/>
      <c r="JAD23" s="32"/>
      <c r="JAE23" s="47"/>
      <c r="JAF23" s="31"/>
      <c r="JAG23" s="31"/>
      <c r="JAH23" s="32"/>
      <c r="JAI23" s="32"/>
      <c r="JAJ23" s="47"/>
      <c r="JAK23" s="31"/>
      <c r="JAL23" s="31"/>
      <c r="JAM23" s="32"/>
      <c r="JAN23" s="32"/>
      <c r="JAO23" s="47"/>
      <c r="JAP23" s="31"/>
      <c r="JAQ23" s="31"/>
      <c r="JAR23" s="32"/>
      <c r="JAS23" s="32"/>
      <c r="JAT23" s="47"/>
      <c r="JAU23" s="31"/>
      <c r="JAV23" s="31"/>
      <c r="JAW23" s="32"/>
      <c r="JAX23" s="32"/>
      <c r="JAY23" s="47"/>
      <c r="JAZ23" s="31"/>
      <c r="JBA23" s="31"/>
      <c r="JBB23" s="32"/>
      <c r="JBC23" s="32"/>
      <c r="JBD23" s="47"/>
      <c r="JBE23" s="31"/>
      <c r="JBF23" s="31"/>
      <c r="JBG23" s="32"/>
      <c r="JBH23" s="32"/>
      <c r="JBI23" s="47"/>
      <c r="JBJ23" s="31"/>
      <c r="JBK23" s="31"/>
      <c r="JBL23" s="32"/>
      <c r="JBM23" s="32"/>
      <c r="JBN23" s="47"/>
      <c r="JBO23" s="31"/>
      <c r="JBP23" s="31"/>
      <c r="JBQ23" s="32"/>
      <c r="JBR23" s="32"/>
      <c r="JBS23" s="47"/>
      <c r="JBT23" s="31"/>
      <c r="JBU23" s="31"/>
      <c r="JBV23" s="32"/>
      <c r="JBW23" s="32"/>
      <c r="JBX23" s="47"/>
      <c r="JBY23" s="31"/>
      <c r="JBZ23" s="31"/>
      <c r="JCA23" s="32"/>
      <c r="JCB23" s="32"/>
      <c r="JCC23" s="47"/>
      <c r="JCD23" s="31"/>
      <c r="JCE23" s="31"/>
      <c r="JCF23" s="32"/>
      <c r="JCG23" s="32"/>
      <c r="JCH23" s="47"/>
      <c r="JCI23" s="31"/>
      <c r="JCJ23" s="31"/>
      <c r="JCK23" s="32"/>
      <c r="JCL23" s="32"/>
      <c r="JCM23" s="47"/>
      <c r="JCN23" s="31"/>
      <c r="JCO23" s="31"/>
      <c r="JCP23" s="32"/>
      <c r="JCQ23" s="32"/>
      <c r="JCR23" s="47"/>
      <c r="JCS23" s="31"/>
      <c r="JCT23" s="31"/>
      <c r="JCU23" s="32"/>
      <c r="JCV23" s="32"/>
      <c r="JCW23" s="47"/>
      <c r="JCX23" s="31"/>
      <c r="JCY23" s="31"/>
      <c r="JCZ23" s="32"/>
      <c r="JDA23" s="32"/>
      <c r="JDB23" s="47"/>
      <c r="JDC23" s="31"/>
      <c r="JDD23" s="31"/>
      <c r="JDE23" s="32"/>
      <c r="JDF23" s="32"/>
      <c r="JDG23" s="47"/>
      <c r="JDH23" s="31"/>
      <c r="JDI23" s="31"/>
      <c r="JDJ23" s="32"/>
      <c r="JDK23" s="32"/>
      <c r="JDL23" s="47"/>
      <c r="JDM23" s="31"/>
      <c r="JDN23" s="31"/>
      <c r="JDO23" s="32"/>
      <c r="JDP23" s="32"/>
      <c r="JDQ23" s="47"/>
      <c r="JDR23" s="31"/>
      <c r="JDS23" s="31"/>
      <c r="JDT23" s="32"/>
      <c r="JDU23" s="32"/>
      <c r="JDV23" s="47"/>
      <c r="JDW23" s="31"/>
      <c r="JDX23" s="31"/>
      <c r="JDY23" s="32"/>
      <c r="JDZ23" s="32"/>
      <c r="JEA23" s="47"/>
      <c r="JEB23" s="31"/>
      <c r="JEC23" s="31"/>
      <c r="JED23" s="32"/>
      <c r="JEE23" s="32"/>
      <c r="JEF23" s="47"/>
      <c r="JEG23" s="31"/>
      <c r="JEH23" s="31"/>
      <c r="JEI23" s="32"/>
      <c r="JEJ23" s="32"/>
      <c r="JEK23" s="47"/>
      <c r="JEL23" s="31"/>
      <c r="JEM23" s="31"/>
      <c r="JEN23" s="32"/>
      <c r="JEO23" s="32"/>
      <c r="JEP23" s="47"/>
      <c r="JEQ23" s="31"/>
      <c r="JER23" s="31"/>
      <c r="JES23" s="32"/>
      <c r="JET23" s="32"/>
      <c r="JEU23" s="47"/>
      <c r="JEV23" s="31"/>
      <c r="JEW23" s="31"/>
      <c r="JEX23" s="32"/>
      <c r="JEY23" s="32"/>
      <c r="JEZ23" s="47"/>
      <c r="JFA23" s="31"/>
      <c r="JFB23" s="31"/>
      <c r="JFC23" s="32"/>
      <c r="JFD23" s="32"/>
      <c r="JFE23" s="47"/>
      <c r="JFF23" s="31"/>
      <c r="JFG23" s="31"/>
      <c r="JFH23" s="32"/>
      <c r="JFI23" s="32"/>
      <c r="JFJ23" s="47"/>
      <c r="JFK23" s="31"/>
      <c r="JFL23" s="31"/>
      <c r="JFM23" s="32"/>
      <c r="JFN23" s="32"/>
      <c r="JFO23" s="47"/>
      <c r="JFP23" s="31"/>
      <c r="JFQ23" s="31"/>
      <c r="JFR23" s="32"/>
      <c r="JFS23" s="32"/>
      <c r="JFT23" s="47"/>
      <c r="JFU23" s="31"/>
      <c r="JFV23" s="31"/>
      <c r="JFW23" s="32"/>
      <c r="JFX23" s="32"/>
      <c r="JFY23" s="47"/>
      <c r="JFZ23" s="31"/>
      <c r="JGA23" s="31"/>
      <c r="JGB23" s="32"/>
      <c r="JGC23" s="32"/>
      <c r="JGD23" s="47"/>
      <c r="JGE23" s="31"/>
      <c r="JGF23" s="31"/>
      <c r="JGG23" s="32"/>
      <c r="JGH23" s="32"/>
      <c r="JGI23" s="47"/>
      <c r="JGJ23" s="31"/>
      <c r="JGK23" s="31"/>
      <c r="JGL23" s="32"/>
      <c r="JGM23" s="32"/>
      <c r="JGN23" s="47"/>
      <c r="JGO23" s="31"/>
      <c r="JGP23" s="31"/>
      <c r="JGQ23" s="32"/>
      <c r="JGR23" s="32"/>
      <c r="JGS23" s="47"/>
      <c r="JGT23" s="31"/>
      <c r="JGU23" s="31"/>
      <c r="JGV23" s="32"/>
      <c r="JGW23" s="32"/>
      <c r="JGX23" s="47"/>
      <c r="JGY23" s="31"/>
      <c r="JGZ23" s="31"/>
      <c r="JHA23" s="32"/>
      <c r="JHB23" s="32"/>
      <c r="JHC23" s="47"/>
      <c r="JHD23" s="31"/>
      <c r="JHE23" s="31"/>
      <c r="JHF23" s="32"/>
      <c r="JHG23" s="32"/>
      <c r="JHH23" s="47"/>
      <c r="JHI23" s="31"/>
      <c r="JHJ23" s="31"/>
      <c r="JHK23" s="32"/>
      <c r="JHL23" s="32"/>
      <c r="JHM23" s="47"/>
      <c r="JHN23" s="31"/>
      <c r="JHO23" s="31"/>
      <c r="JHP23" s="32"/>
      <c r="JHQ23" s="32"/>
      <c r="JHR23" s="47"/>
      <c r="JHS23" s="31"/>
      <c r="JHT23" s="31"/>
      <c r="JHU23" s="32"/>
      <c r="JHV23" s="32"/>
      <c r="JHW23" s="47"/>
      <c r="JHX23" s="31"/>
      <c r="JHY23" s="31"/>
      <c r="JHZ23" s="32"/>
      <c r="JIA23" s="32"/>
      <c r="JIB23" s="47"/>
      <c r="JIC23" s="31"/>
      <c r="JID23" s="31"/>
      <c r="JIE23" s="32"/>
      <c r="JIF23" s="32"/>
      <c r="JIG23" s="47"/>
      <c r="JIH23" s="31"/>
      <c r="JII23" s="31"/>
      <c r="JIJ23" s="32"/>
      <c r="JIK23" s="32"/>
      <c r="JIL23" s="47"/>
      <c r="JIM23" s="31"/>
      <c r="JIN23" s="31"/>
      <c r="JIO23" s="32"/>
      <c r="JIP23" s="32"/>
      <c r="JIQ23" s="47"/>
      <c r="JIR23" s="31"/>
      <c r="JIS23" s="31"/>
      <c r="JIT23" s="32"/>
      <c r="JIU23" s="32"/>
      <c r="JIV23" s="47"/>
      <c r="JIW23" s="31"/>
      <c r="JIX23" s="31"/>
      <c r="JIY23" s="32"/>
      <c r="JIZ23" s="32"/>
      <c r="JJA23" s="47"/>
      <c r="JJB23" s="31"/>
      <c r="JJC23" s="31"/>
      <c r="JJD23" s="32"/>
      <c r="JJE23" s="32"/>
      <c r="JJF23" s="47"/>
      <c r="JJG23" s="31"/>
      <c r="JJH23" s="31"/>
      <c r="JJI23" s="32"/>
      <c r="JJJ23" s="32"/>
      <c r="JJK23" s="47"/>
      <c r="JJL23" s="31"/>
      <c r="JJM23" s="31"/>
      <c r="JJN23" s="32"/>
      <c r="JJO23" s="32"/>
      <c r="JJP23" s="47"/>
      <c r="JJQ23" s="31"/>
      <c r="JJR23" s="31"/>
      <c r="JJS23" s="32"/>
      <c r="JJT23" s="32"/>
      <c r="JJU23" s="47"/>
      <c r="JJV23" s="31"/>
      <c r="JJW23" s="31"/>
      <c r="JJX23" s="32"/>
      <c r="JJY23" s="32"/>
      <c r="JJZ23" s="47"/>
      <c r="JKA23" s="31"/>
      <c r="JKB23" s="31"/>
      <c r="JKC23" s="32"/>
      <c r="JKD23" s="32"/>
      <c r="JKE23" s="47"/>
      <c r="JKF23" s="31"/>
      <c r="JKG23" s="31"/>
      <c r="JKH23" s="32"/>
      <c r="JKI23" s="32"/>
      <c r="JKJ23" s="47"/>
      <c r="JKK23" s="31"/>
      <c r="JKL23" s="31"/>
      <c r="JKM23" s="32"/>
      <c r="JKN23" s="32"/>
      <c r="JKO23" s="47"/>
      <c r="JKP23" s="31"/>
      <c r="JKQ23" s="31"/>
      <c r="JKR23" s="32"/>
      <c r="JKS23" s="32"/>
      <c r="JKT23" s="47"/>
      <c r="JKU23" s="31"/>
      <c r="JKV23" s="31"/>
      <c r="JKW23" s="32"/>
      <c r="JKX23" s="32"/>
      <c r="JKY23" s="47"/>
      <c r="JKZ23" s="31"/>
      <c r="JLA23" s="31"/>
      <c r="JLB23" s="32"/>
      <c r="JLC23" s="32"/>
      <c r="JLD23" s="47"/>
      <c r="JLE23" s="31"/>
      <c r="JLF23" s="31"/>
      <c r="JLG23" s="32"/>
      <c r="JLH23" s="32"/>
      <c r="JLI23" s="47"/>
      <c r="JLJ23" s="31"/>
      <c r="JLK23" s="31"/>
      <c r="JLL23" s="32"/>
      <c r="JLM23" s="32"/>
      <c r="JLN23" s="47"/>
      <c r="JLO23" s="31"/>
      <c r="JLP23" s="31"/>
      <c r="JLQ23" s="32"/>
      <c r="JLR23" s="32"/>
      <c r="JLS23" s="47"/>
      <c r="JLT23" s="31"/>
      <c r="JLU23" s="31"/>
      <c r="JLV23" s="32"/>
      <c r="JLW23" s="32"/>
      <c r="JLX23" s="47"/>
      <c r="JLY23" s="31"/>
      <c r="JLZ23" s="31"/>
      <c r="JMA23" s="32"/>
      <c r="JMB23" s="32"/>
      <c r="JMC23" s="47"/>
      <c r="JMD23" s="31"/>
      <c r="JME23" s="31"/>
      <c r="JMF23" s="32"/>
      <c r="JMG23" s="32"/>
      <c r="JMH23" s="47"/>
      <c r="JMI23" s="31"/>
      <c r="JMJ23" s="31"/>
      <c r="JMK23" s="32"/>
      <c r="JML23" s="32"/>
      <c r="JMM23" s="47"/>
      <c r="JMN23" s="31"/>
      <c r="JMO23" s="31"/>
      <c r="JMP23" s="32"/>
      <c r="JMQ23" s="32"/>
      <c r="JMR23" s="47"/>
      <c r="JMS23" s="31"/>
      <c r="JMT23" s="31"/>
      <c r="JMU23" s="32"/>
      <c r="JMV23" s="32"/>
      <c r="JMW23" s="47"/>
      <c r="JMX23" s="31"/>
      <c r="JMY23" s="31"/>
      <c r="JMZ23" s="32"/>
      <c r="JNA23" s="32"/>
      <c r="JNB23" s="47"/>
      <c r="JNC23" s="31"/>
      <c r="JND23" s="31"/>
      <c r="JNE23" s="32"/>
      <c r="JNF23" s="32"/>
      <c r="JNG23" s="47"/>
      <c r="JNH23" s="31"/>
      <c r="JNI23" s="31"/>
      <c r="JNJ23" s="32"/>
      <c r="JNK23" s="32"/>
      <c r="JNL23" s="47"/>
      <c r="JNM23" s="31"/>
      <c r="JNN23" s="31"/>
      <c r="JNO23" s="32"/>
      <c r="JNP23" s="32"/>
      <c r="JNQ23" s="47"/>
      <c r="JNR23" s="31"/>
      <c r="JNS23" s="31"/>
      <c r="JNT23" s="32"/>
      <c r="JNU23" s="32"/>
      <c r="JNV23" s="47"/>
      <c r="JNW23" s="31"/>
      <c r="JNX23" s="31"/>
      <c r="JNY23" s="32"/>
      <c r="JNZ23" s="32"/>
      <c r="JOA23" s="47"/>
      <c r="JOB23" s="31"/>
      <c r="JOC23" s="31"/>
      <c r="JOD23" s="32"/>
      <c r="JOE23" s="32"/>
      <c r="JOF23" s="47"/>
      <c r="JOG23" s="31"/>
      <c r="JOH23" s="31"/>
      <c r="JOI23" s="32"/>
      <c r="JOJ23" s="32"/>
      <c r="JOK23" s="47"/>
      <c r="JOL23" s="31"/>
      <c r="JOM23" s="31"/>
      <c r="JON23" s="32"/>
      <c r="JOO23" s="32"/>
      <c r="JOP23" s="47"/>
      <c r="JOQ23" s="31"/>
      <c r="JOR23" s="31"/>
      <c r="JOS23" s="32"/>
      <c r="JOT23" s="32"/>
      <c r="JOU23" s="47"/>
      <c r="JOV23" s="31"/>
      <c r="JOW23" s="31"/>
      <c r="JOX23" s="32"/>
      <c r="JOY23" s="32"/>
      <c r="JOZ23" s="47"/>
      <c r="JPA23" s="31"/>
      <c r="JPB23" s="31"/>
      <c r="JPC23" s="32"/>
      <c r="JPD23" s="32"/>
      <c r="JPE23" s="47"/>
      <c r="JPF23" s="31"/>
      <c r="JPG23" s="31"/>
      <c r="JPH23" s="32"/>
      <c r="JPI23" s="32"/>
      <c r="JPJ23" s="47"/>
      <c r="JPK23" s="31"/>
      <c r="JPL23" s="31"/>
      <c r="JPM23" s="32"/>
      <c r="JPN23" s="32"/>
      <c r="JPO23" s="47"/>
      <c r="JPP23" s="31"/>
      <c r="JPQ23" s="31"/>
      <c r="JPR23" s="32"/>
      <c r="JPS23" s="32"/>
      <c r="JPT23" s="47"/>
      <c r="JPU23" s="31"/>
      <c r="JPV23" s="31"/>
      <c r="JPW23" s="32"/>
      <c r="JPX23" s="32"/>
      <c r="JPY23" s="47"/>
      <c r="JPZ23" s="31"/>
      <c r="JQA23" s="31"/>
      <c r="JQB23" s="32"/>
      <c r="JQC23" s="32"/>
      <c r="JQD23" s="47"/>
      <c r="JQE23" s="31"/>
      <c r="JQF23" s="31"/>
      <c r="JQG23" s="32"/>
      <c r="JQH23" s="32"/>
      <c r="JQI23" s="47"/>
      <c r="JQJ23" s="31"/>
      <c r="JQK23" s="31"/>
      <c r="JQL23" s="32"/>
      <c r="JQM23" s="32"/>
      <c r="JQN23" s="47"/>
      <c r="JQO23" s="31"/>
      <c r="JQP23" s="31"/>
      <c r="JQQ23" s="32"/>
      <c r="JQR23" s="32"/>
      <c r="JQS23" s="47"/>
      <c r="JQT23" s="31"/>
      <c r="JQU23" s="31"/>
      <c r="JQV23" s="32"/>
      <c r="JQW23" s="32"/>
      <c r="JQX23" s="47"/>
      <c r="JQY23" s="31"/>
      <c r="JQZ23" s="31"/>
      <c r="JRA23" s="32"/>
      <c r="JRB23" s="32"/>
      <c r="JRC23" s="47"/>
      <c r="JRD23" s="31"/>
      <c r="JRE23" s="31"/>
      <c r="JRF23" s="32"/>
      <c r="JRG23" s="32"/>
      <c r="JRH23" s="47"/>
      <c r="JRI23" s="31"/>
      <c r="JRJ23" s="31"/>
      <c r="JRK23" s="32"/>
      <c r="JRL23" s="32"/>
      <c r="JRM23" s="47"/>
      <c r="JRN23" s="31"/>
      <c r="JRO23" s="31"/>
      <c r="JRP23" s="32"/>
      <c r="JRQ23" s="32"/>
      <c r="JRR23" s="47"/>
      <c r="JRS23" s="31"/>
      <c r="JRT23" s="31"/>
      <c r="JRU23" s="32"/>
      <c r="JRV23" s="32"/>
      <c r="JRW23" s="47"/>
      <c r="JRX23" s="31"/>
      <c r="JRY23" s="31"/>
      <c r="JRZ23" s="32"/>
      <c r="JSA23" s="32"/>
      <c r="JSB23" s="47"/>
      <c r="JSC23" s="31"/>
      <c r="JSD23" s="31"/>
      <c r="JSE23" s="32"/>
      <c r="JSF23" s="32"/>
      <c r="JSG23" s="47"/>
      <c r="JSH23" s="31"/>
      <c r="JSI23" s="31"/>
      <c r="JSJ23" s="32"/>
      <c r="JSK23" s="32"/>
      <c r="JSL23" s="47"/>
      <c r="JSM23" s="31"/>
      <c r="JSN23" s="31"/>
      <c r="JSO23" s="32"/>
      <c r="JSP23" s="32"/>
      <c r="JSQ23" s="47"/>
      <c r="JSR23" s="31"/>
      <c r="JSS23" s="31"/>
      <c r="JST23" s="32"/>
      <c r="JSU23" s="32"/>
      <c r="JSV23" s="47"/>
      <c r="JSW23" s="31"/>
      <c r="JSX23" s="31"/>
      <c r="JSY23" s="32"/>
      <c r="JSZ23" s="32"/>
      <c r="JTA23" s="47"/>
      <c r="JTB23" s="31"/>
      <c r="JTC23" s="31"/>
      <c r="JTD23" s="32"/>
      <c r="JTE23" s="32"/>
      <c r="JTF23" s="47"/>
      <c r="JTG23" s="31"/>
      <c r="JTH23" s="31"/>
      <c r="JTI23" s="32"/>
      <c r="JTJ23" s="32"/>
      <c r="JTK23" s="47"/>
      <c r="JTL23" s="31"/>
      <c r="JTM23" s="31"/>
      <c r="JTN23" s="32"/>
      <c r="JTO23" s="32"/>
      <c r="JTP23" s="47"/>
      <c r="JTQ23" s="31"/>
      <c r="JTR23" s="31"/>
      <c r="JTS23" s="32"/>
      <c r="JTT23" s="32"/>
      <c r="JTU23" s="47"/>
      <c r="JTV23" s="31"/>
      <c r="JTW23" s="31"/>
      <c r="JTX23" s="32"/>
      <c r="JTY23" s="32"/>
      <c r="JTZ23" s="47"/>
      <c r="JUA23" s="31"/>
      <c r="JUB23" s="31"/>
      <c r="JUC23" s="32"/>
      <c r="JUD23" s="32"/>
      <c r="JUE23" s="47"/>
      <c r="JUF23" s="31"/>
      <c r="JUG23" s="31"/>
      <c r="JUH23" s="32"/>
      <c r="JUI23" s="32"/>
      <c r="JUJ23" s="47"/>
      <c r="JUK23" s="31"/>
      <c r="JUL23" s="31"/>
      <c r="JUM23" s="32"/>
      <c r="JUN23" s="32"/>
      <c r="JUO23" s="47"/>
      <c r="JUP23" s="31"/>
      <c r="JUQ23" s="31"/>
      <c r="JUR23" s="32"/>
      <c r="JUS23" s="32"/>
      <c r="JUT23" s="47"/>
      <c r="JUU23" s="31"/>
      <c r="JUV23" s="31"/>
      <c r="JUW23" s="32"/>
      <c r="JUX23" s="32"/>
      <c r="JUY23" s="47"/>
      <c r="JUZ23" s="31"/>
      <c r="JVA23" s="31"/>
      <c r="JVB23" s="32"/>
      <c r="JVC23" s="32"/>
      <c r="JVD23" s="47"/>
      <c r="JVE23" s="31"/>
      <c r="JVF23" s="31"/>
      <c r="JVG23" s="32"/>
      <c r="JVH23" s="32"/>
      <c r="JVI23" s="47"/>
      <c r="JVJ23" s="31"/>
      <c r="JVK23" s="31"/>
      <c r="JVL23" s="32"/>
      <c r="JVM23" s="32"/>
      <c r="JVN23" s="47"/>
      <c r="JVO23" s="31"/>
      <c r="JVP23" s="31"/>
      <c r="JVQ23" s="32"/>
      <c r="JVR23" s="32"/>
      <c r="JVS23" s="47"/>
      <c r="JVT23" s="31"/>
      <c r="JVU23" s="31"/>
      <c r="JVV23" s="32"/>
      <c r="JVW23" s="32"/>
      <c r="JVX23" s="47"/>
      <c r="JVY23" s="31"/>
      <c r="JVZ23" s="31"/>
      <c r="JWA23" s="32"/>
      <c r="JWB23" s="32"/>
      <c r="JWC23" s="47"/>
      <c r="JWD23" s="31"/>
      <c r="JWE23" s="31"/>
      <c r="JWF23" s="32"/>
      <c r="JWG23" s="32"/>
      <c r="JWH23" s="47"/>
      <c r="JWI23" s="31"/>
      <c r="JWJ23" s="31"/>
      <c r="JWK23" s="32"/>
      <c r="JWL23" s="32"/>
      <c r="JWM23" s="47"/>
      <c r="JWN23" s="31"/>
      <c r="JWO23" s="31"/>
      <c r="JWP23" s="32"/>
      <c r="JWQ23" s="32"/>
      <c r="JWR23" s="47"/>
      <c r="JWS23" s="31"/>
      <c r="JWT23" s="31"/>
      <c r="JWU23" s="32"/>
      <c r="JWV23" s="32"/>
      <c r="JWW23" s="47"/>
      <c r="JWX23" s="31"/>
      <c r="JWY23" s="31"/>
      <c r="JWZ23" s="32"/>
      <c r="JXA23" s="32"/>
      <c r="JXB23" s="47"/>
      <c r="JXC23" s="31"/>
      <c r="JXD23" s="31"/>
      <c r="JXE23" s="32"/>
      <c r="JXF23" s="32"/>
      <c r="JXG23" s="47"/>
      <c r="JXH23" s="31"/>
      <c r="JXI23" s="31"/>
      <c r="JXJ23" s="32"/>
      <c r="JXK23" s="32"/>
      <c r="JXL23" s="47"/>
      <c r="JXM23" s="31"/>
      <c r="JXN23" s="31"/>
      <c r="JXO23" s="32"/>
      <c r="JXP23" s="32"/>
      <c r="JXQ23" s="47"/>
      <c r="JXR23" s="31"/>
      <c r="JXS23" s="31"/>
      <c r="JXT23" s="32"/>
      <c r="JXU23" s="32"/>
      <c r="JXV23" s="47"/>
      <c r="JXW23" s="31"/>
      <c r="JXX23" s="31"/>
      <c r="JXY23" s="32"/>
      <c r="JXZ23" s="32"/>
      <c r="JYA23" s="47"/>
      <c r="JYB23" s="31"/>
      <c r="JYC23" s="31"/>
      <c r="JYD23" s="32"/>
      <c r="JYE23" s="32"/>
      <c r="JYF23" s="47"/>
      <c r="JYG23" s="31"/>
      <c r="JYH23" s="31"/>
      <c r="JYI23" s="32"/>
      <c r="JYJ23" s="32"/>
      <c r="JYK23" s="47"/>
      <c r="JYL23" s="31"/>
      <c r="JYM23" s="31"/>
      <c r="JYN23" s="32"/>
      <c r="JYO23" s="32"/>
      <c r="JYP23" s="47"/>
      <c r="JYQ23" s="31"/>
      <c r="JYR23" s="31"/>
      <c r="JYS23" s="32"/>
      <c r="JYT23" s="32"/>
      <c r="JYU23" s="47"/>
      <c r="JYV23" s="31"/>
      <c r="JYW23" s="31"/>
      <c r="JYX23" s="32"/>
      <c r="JYY23" s="32"/>
      <c r="JYZ23" s="47"/>
      <c r="JZA23" s="31"/>
      <c r="JZB23" s="31"/>
      <c r="JZC23" s="32"/>
      <c r="JZD23" s="32"/>
      <c r="JZE23" s="47"/>
      <c r="JZF23" s="31"/>
      <c r="JZG23" s="31"/>
      <c r="JZH23" s="32"/>
      <c r="JZI23" s="32"/>
      <c r="JZJ23" s="47"/>
      <c r="JZK23" s="31"/>
      <c r="JZL23" s="31"/>
      <c r="JZM23" s="32"/>
      <c r="JZN23" s="32"/>
      <c r="JZO23" s="47"/>
      <c r="JZP23" s="31"/>
      <c r="JZQ23" s="31"/>
      <c r="JZR23" s="32"/>
      <c r="JZS23" s="32"/>
      <c r="JZT23" s="47"/>
      <c r="JZU23" s="31"/>
      <c r="JZV23" s="31"/>
      <c r="JZW23" s="32"/>
      <c r="JZX23" s="32"/>
      <c r="JZY23" s="47"/>
      <c r="JZZ23" s="31"/>
      <c r="KAA23" s="31"/>
      <c r="KAB23" s="32"/>
      <c r="KAC23" s="32"/>
      <c r="KAD23" s="47"/>
      <c r="KAE23" s="31"/>
      <c r="KAF23" s="31"/>
      <c r="KAG23" s="32"/>
      <c r="KAH23" s="32"/>
      <c r="KAI23" s="47"/>
      <c r="KAJ23" s="31"/>
      <c r="KAK23" s="31"/>
      <c r="KAL23" s="32"/>
      <c r="KAM23" s="32"/>
      <c r="KAN23" s="47"/>
      <c r="KAO23" s="31"/>
      <c r="KAP23" s="31"/>
      <c r="KAQ23" s="32"/>
      <c r="KAR23" s="32"/>
      <c r="KAS23" s="47"/>
      <c r="KAT23" s="31"/>
      <c r="KAU23" s="31"/>
      <c r="KAV23" s="32"/>
      <c r="KAW23" s="32"/>
      <c r="KAX23" s="47"/>
      <c r="KAY23" s="31"/>
      <c r="KAZ23" s="31"/>
      <c r="KBA23" s="32"/>
      <c r="KBB23" s="32"/>
      <c r="KBC23" s="47"/>
      <c r="KBD23" s="31"/>
      <c r="KBE23" s="31"/>
      <c r="KBF23" s="32"/>
      <c r="KBG23" s="32"/>
      <c r="KBH23" s="47"/>
      <c r="KBI23" s="31"/>
      <c r="KBJ23" s="31"/>
      <c r="KBK23" s="32"/>
      <c r="KBL23" s="32"/>
      <c r="KBM23" s="47"/>
      <c r="KBN23" s="31"/>
      <c r="KBO23" s="31"/>
      <c r="KBP23" s="32"/>
      <c r="KBQ23" s="32"/>
      <c r="KBR23" s="47"/>
      <c r="KBS23" s="31"/>
      <c r="KBT23" s="31"/>
      <c r="KBU23" s="32"/>
      <c r="KBV23" s="32"/>
      <c r="KBW23" s="47"/>
      <c r="KBX23" s="31"/>
      <c r="KBY23" s="31"/>
      <c r="KBZ23" s="32"/>
      <c r="KCA23" s="32"/>
      <c r="KCB23" s="47"/>
      <c r="KCC23" s="31"/>
      <c r="KCD23" s="31"/>
      <c r="KCE23" s="32"/>
      <c r="KCF23" s="32"/>
      <c r="KCG23" s="47"/>
      <c r="KCH23" s="31"/>
      <c r="KCI23" s="31"/>
      <c r="KCJ23" s="32"/>
      <c r="KCK23" s="32"/>
      <c r="KCL23" s="47"/>
      <c r="KCM23" s="31"/>
      <c r="KCN23" s="31"/>
      <c r="KCO23" s="32"/>
      <c r="KCP23" s="32"/>
      <c r="KCQ23" s="47"/>
      <c r="KCR23" s="31"/>
      <c r="KCS23" s="31"/>
      <c r="KCT23" s="32"/>
      <c r="KCU23" s="32"/>
      <c r="KCV23" s="47"/>
      <c r="KCW23" s="31"/>
      <c r="KCX23" s="31"/>
      <c r="KCY23" s="32"/>
      <c r="KCZ23" s="32"/>
      <c r="KDA23" s="47"/>
      <c r="KDB23" s="31"/>
      <c r="KDC23" s="31"/>
      <c r="KDD23" s="32"/>
      <c r="KDE23" s="32"/>
      <c r="KDF23" s="47"/>
      <c r="KDG23" s="31"/>
      <c r="KDH23" s="31"/>
      <c r="KDI23" s="32"/>
      <c r="KDJ23" s="32"/>
      <c r="KDK23" s="47"/>
      <c r="KDL23" s="31"/>
      <c r="KDM23" s="31"/>
      <c r="KDN23" s="32"/>
      <c r="KDO23" s="32"/>
      <c r="KDP23" s="47"/>
      <c r="KDQ23" s="31"/>
      <c r="KDR23" s="31"/>
      <c r="KDS23" s="32"/>
      <c r="KDT23" s="32"/>
      <c r="KDU23" s="47"/>
      <c r="KDV23" s="31"/>
      <c r="KDW23" s="31"/>
      <c r="KDX23" s="32"/>
      <c r="KDY23" s="32"/>
      <c r="KDZ23" s="47"/>
      <c r="KEA23" s="31"/>
      <c r="KEB23" s="31"/>
      <c r="KEC23" s="32"/>
      <c r="KED23" s="32"/>
      <c r="KEE23" s="47"/>
      <c r="KEF23" s="31"/>
      <c r="KEG23" s="31"/>
      <c r="KEH23" s="32"/>
      <c r="KEI23" s="32"/>
      <c r="KEJ23" s="47"/>
      <c r="KEK23" s="31"/>
      <c r="KEL23" s="31"/>
      <c r="KEM23" s="32"/>
      <c r="KEN23" s="32"/>
      <c r="KEO23" s="47"/>
      <c r="KEP23" s="31"/>
      <c r="KEQ23" s="31"/>
      <c r="KER23" s="32"/>
      <c r="KES23" s="32"/>
      <c r="KET23" s="47"/>
      <c r="KEU23" s="31"/>
      <c r="KEV23" s="31"/>
      <c r="KEW23" s="32"/>
      <c r="KEX23" s="32"/>
      <c r="KEY23" s="47"/>
      <c r="KEZ23" s="31"/>
      <c r="KFA23" s="31"/>
      <c r="KFB23" s="32"/>
      <c r="KFC23" s="32"/>
      <c r="KFD23" s="47"/>
      <c r="KFE23" s="31"/>
      <c r="KFF23" s="31"/>
      <c r="KFG23" s="32"/>
      <c r="KFH23" s="32"/>
      <c r="KFI23" s="47"/>
      <c r="KFJ23" s="31"/>
      <c r="KFK23" s="31"/>
      <c r="KFL23" s="32"/>
      <c r="KFM23" s="32"/>
      <c r="KFN23" s="47"/>
      <c r="KFO23" s="31"/>
      <c r="KFP23" s="31"/>
      <c r="KFQ23" s="32"/>
      <c r="KFR23" s="32"/>
      <c r="KFS23" s="47"/>
      <c r="KFT23" s="31"/>
      <c r="KFU23" s="31"/>
      <c r="KFV23" s="32"/>
      <c r="KFW23" s="32"/>
      <c r="KFX23" s="47"/>
      <c r="KFY23" s="31"/>
      <c r="KFZ23" s="31"/>
      <c r="KGA23" s="32"/>
      <c r="KGB23" s="32"/>
      <c r="KGC23" s="47"/>
      <c r="KGD23" s="31"/>
      <c r="KGE23" s="31"/>
      <c r="KGF23" s="32"/>
      <c r="KGG23" s="32"/>
      <c r="KGH23" s="47"/>
      <c r="KGI23" s="31"/>
      <c r="KGJ23" s="31"/>
      <c r="KGK23" s="32"/>
      <c r="KGL23" s="32"/>
      <c r="KGM23" s="47"/>
      <c r="KGN23" s="31"/>
      <c r="KGO23" s="31"/>
      <c r="KGP23" s="32"/>
      <c r="KGQ23" s="32"/>
      <c r="KGR23" s="47"/>
      <c r="KGS23" s="31"/>
      <c r="KGT23" s="31"/>
      <c r="KGU23" s="32"/>
      <c r="KGV23" s="32"/>
      <c r="KGW23" s="47"/>
      <c r="KGX23" s="31"/>
      <c r="KGY23" s="31"/>
      <c r="KGZ23" s="32"/>
      <c r="KHA23" s="32"/>
      <c r="KHB23" s="47"/>
      <c r="KHC23" s="31"/>
      <c r="KHD23" s="31"/>
      <c r="KHE23" s="32"/>
      <c r="KHF23" s="32"/>
      <c r="KHG23" s="47"/>
      <c r="KHH23" s="31"/>
      <c r="KHI23" s="31"/>
      <c r="KHJ23" s="32"/>
      <c r="KHK23" s="32"/>
      <c r="KHL23" s="47"/>
      <c r="KHM23" s="31"/>
      <c r="KHN23" s="31"/>
      <c r="KHO23" s="32"/>
      <c r="KHP23" s="32"/>
      <c r="KHQ23" s="47"/>
      <c r="KHR23" s="31"/>
      <c r="KHS23" s="31"/>
      <c r="KHT23" s="32"/>
      <c r="KHU23" s="32"/>
      <c r="KHV23" s="47"/>
      <c r="KHW23" s="31"/>
      <c r="KHX23" s="31"/>
      <c r="KHY23" s="32"/>
      <c r="KHZ23" s="32"/>
      <c r="KIA23" s="47"/>
      <c r="KIB23" s="31"/>
      <c r="KIC23" s="31"/>
      <c r="KID23" s="32"/>
      <c r="KIE23" s="32"/>
      <c r="KIF23" s="47"/>
      <c r="KIG23" s="31"/>
      <c r="KIH23" s="31"/>
      <c r="KII23" s="32"/>
      <c r="KIJ23" s="32"/>
      <c r="KIK23" s="47"/>
      <c r="KIL23" s="31"/>
      <c r="KIM23" s="31"/>
      <c r="KIN23" s="32"/>
      <c r="KIO23" s="32"/>
      <c r="KIP23" s="47"/>
      <c r="KIQ23" s="31"/>
      <c r="KIR23" s="31"/>
      <c r="KIS23" s="32"/>
      <c r="KIT23" s="32"/>
      <c r="KIU23" s="47"/>
      <c r="KIV23" s="31"/>
      <c r="KIW23" s="31"/>
      <c r="KIX23" s="32"/>
      <c r="KIY23" s="32"/>
      <c r="KIZ23" s="47"/>
      <c r="KJA23" s="31"/>
      <c r="KJB23" s="31"/>
      <c r="KJC23" s="32"/>
      <c r="KJD23" s="32"/>
      <c r="KJE23" s="47"/>
      <c r="KJF23" s="31"/>
      <c r="KJG23" s="31"/>
      <c r="KJH23" s="32"/>
      <c r="KJI23" s="32"/>
      <c r="KJJ23" s="47"/>
      <c r="KJK23" s="31"/>
      <c r="KJL23" s="31"/>
      <c r="KJM23" s="32"/>
      <c r="KJN23" s="32"/>
      <c r="KJO23" s="47"/>
      <c r="KJP23" s="31"/>
      <c r="KJQ23" s="31"/>
      <c r="KJR23" s="32"/>
      <c r="KJS23" s="32"/>
      <c r="KJT23" s="47"/>
      <c r="KJU23" s="31"/>
      <c r="KJV23" s="31"/>
      <c r="KJW23" s="32"/>
      <c r="KJX23" s="32"/>
      <c r="KJY23" s="47"/>
      <c r="KJZ23" s="31"/>
      <c r="KKA23" s="31"/>
      <c r="KKB23" s="32"/>
      <c r="KKC23" s="32"/>
      <c r="KKD23" s="47"/>
      <c r="KKE23" s="31"/>
      <c r="KKF23" s="31"/>
      <c r="KKG23" s="32"/>
      <c r="KKH23" s="32"/>
      <c r="KKI23" s="47"/>
      <c r="KKJ23" s="31"/>
      <c r="KKK23" s="31"/>
      <c r="KKL23" s="32"/>
      <c r="KKM23" s="32"/>
      <c r="KKN23" s="47"/>
      <c r="KKO23" s="31"/>
      <c r="KKP23" s="31"/>
      <c r="KKQ23" s="32"/>
      <c r="KKR23" s="32"/>
      <c r="KKS23" s="47"/>
      <c r="KKT23" s="31"/>
      <c r="KKU23" s="31"/>
      <c r="KKV23" s="32"/>
      <c r="KKW23" s="32"/>
      <c r="KKX23" s="47"/>
      <c r="KKY23" s="31"/>
      <c r="KKZ23" s="31"/>
      <c r="KLA23" s="32"/>
      <c r="KLB23" s="32"/>
      <c r="KLC23" s="47"/>
      <c r="KLD23" s="31"/>
      <c r="KLE23" s="31"/>
      <c r="KLF23" s="32"/>
      <c r="KLG23" s="32"/>
      <c r="KLH23" s="47"/>
      <c r="KLI23" s="31"/>
      <c r="KLJ23" s="31"/>
      <c r="KLK23" s="32"/>
      <c r="KLL23" s="32"/>
      <c r="KLM23" s="47"/>
      <c r="KLN23" s="31"/>
      <c r="KLO23" s="31"/>
      <c r="KLP23" s="32"/>
      <c r="KLQ23" s="32"/>
      <c r="KLR23" s="47"/>
      <c r="KLS23" s="31"/>
      <c r="KLT23" s="31"/>
      <c r="KLU23" s="32"/>
      <c r="KLV23" s="32"/>
      <c r="KLW23" s="47"/>
      <c r="KLX23" s="31"/>
      <c r="KLY23" s="31"/>
      <c r="KLZ23" s="32"/>
      <c r="KMA23" s="32"/>
      <c r="KMB23" s="47"/>
      <c r="KMC23" s="31"/>
      <c r="KMD23" s="31"/>
      <c r="KME23" s="32"/>
      <c r="KMF23" s="32"/>
      <c r="KMG23" s="47"/>
      <c r="KMH23" s="31"/>
      <c r="KMI23" s="31"/>
      <c r="KMJ23" s="32"/>
      <c r="KMK23" s="32"/>
      <c r="KML23" s="47"/>
      <c r="KMM23" s="31"/>
      <c r="KMN23" s="31"/>
      <c r="KMO23" s="32"/>
      <c r="KMP23" s="32"/>
      <c r="KMQ23" s="47"/>
      <c r="KMR23" s="31"/>
      <c r="KMS23" s="31"/>
      <c r="KMT23" s="32"/>
      <c r="KMU23" s="32"/>
      <c r="KMV23" s="47"/>
      <c r="KMW23" s="31"/>
      <c r="KMX23" s="31"/>
      <c r="KMY23" s="32"/>
      <c r="KMZ23" s="32"/>
      <c r="KNA23" s="47"/>
      <c r="KNB23" s="31"/>
      <c r="KNC23" s="31"/>
      <c r="KND23" s="32"/>
      <c r="KNE23" s="32"/>
      <c r="KNF23" s="47"/>
      <c r="KNG23" s="31"/>
      <c r="KNH23" s="31"/>
      <c r="KNI23" s="32"/>
      <c r="KNJ23" s="32"/>
      <c r="KNK23" s="47"/>
      <c r="KNL23" s="31"/>
      <c r="KNM23" s="31"/>
      <c r="KNN23" s="32"/>
      <c r="KNO23" s="32"/>
      <c r="KNP23" s="47"/>
      <c r="KNQ23" s="31"/>
      <c r="KNR23" s="31"/>
      <c r="KNS23" s="32"/>
      <c r="KNT23" s="32"/>
      <c r="KNU23" s="47"/>
      <c r="KNV23" s="31"/>
      <c r="KNW23" s="31"/>
      <c r="KNX23" s="32"/>
      <c r="KNY23" s="32"/>
      <c r="KNZ23" s="47"/>
      <c r="KOA23" s="31"/>
      <c r="KOB23" s="31"/>
      <c r="KOC23" s="32"/>
      <c r="KOD23" s="32"/>
      <c r="KOE23" s="47"/>
      <c r="KOF23" s="31"/>
      <c r="KOG23" s="31"/>
      <c r="KOH23" s="32"/>
      <c r="KOI23" s="32"/>
      <c r="KOJ23" s="47"/>
      <c r="KOK23" s="31"/>
      <c r="KOL23" s="31"/>
      <c r="KOM23" s="32"/>
      <c r="KON23" s="32"/>
      <c r="KOO23" s="47"/>
      <c r="KOP23" s="31"/>
      <c r="KOQ23" s="31"/>
      <c r="KOR23" s="32"/>
      <c r="KOS23" s="32"/>
      <c r="KOT23" s="47"/>
      <c r="KOU23" s="31"/>
      <c r="KOV23" s="31"/>
      <c r="KOW23" s="32"/>
      <c r="KOX23" s="32"/>
      <c r="KOY23" s="47"/>
      <c r="KOZ23" s="31"/>
      <c r="KPA23" s="31"/>
      <c r="KPB23" s="32"/>
      <c r="KPC23" s="32"/>
      <c r="KPD23" s="47"/>
      <c r="KPE23" s="31"/>
      <c r="KPF23" s="31"/>
      <c r="KPG23" s="32"/>
      <c r="KPH23" s="32"/>
      <c r="KPI23" s="47"/>
      <c r="KPJ23" s="31"/>
      <c r="KPK23" s="31"/>
      <c r="KPL23" s="32"/>
      <c r="KPM23" s="32"/>
      <c r="KPN23" s="47"/>
      <c r="KPO23" s="31"/>
      <c r="KPP23" s="31"/>
      <c r="KPQ23" s="32"/>
      <c r="KPR23" s="32"/>
      <c r="KPS23" s="47"/>
      <c r="KPT23" s="31"/>
      <c r="KPU23" s="31"/>
      <c r="KPV23" s="32"/>
      <c r="KPW23" s="32"/>
      <c r="KPX23" s="47"/>
      <c r="KPY23" s="31"/>
      <c r="KPZ23" s="31"/>
      <c r="KQA23" s="32"/>
      <c r="KQB23" s="32"/>
      <c r="KQC23" s="47"/>
      <c r="KQD23" s="31"/>
      <c r="KQE23" s="31"/>
      <c r="KQF23" s="32"/>
      <c r="KQG23" s="32"/>
      <c r="KQH23" s="47"/>
      <c r="KQI23" s="31"/>
      <c r="KQJ23" s="31"/>
      <c r="KQK23" s="32"/>
      <c r="KQL23" s="32"/>
      <c r="KQM23" s="47"/>
      <c r="KQN23" s="31"/>
      <c r="KQO23" s="31"/>
      <c r="KQP23" s="32"/>
      <c r="KQQ23" s="32"/>
      <c r="KQR23" s="47"/>
      <c r="KQS23" s="31"/>
      <c r="KQT23" s="31"/>
      <c r="KQU23" s="32"/>
      <c r="KQV23" s="32"/>
      <c r="KQW23" s="47"/>
      <c r="KQX23" s="31"/>
      <c r="KQY23" s="31"/>
      <c r="KQZ23" s="32"/>
      <c r="KRA23" s="32"/>
      <c r="KRB23" s="47"/>
      <c r="KRC23" s="31"/>
      <c r="KRD23" s="31"/>
      <c r="KRE23" s="32"/>
      <c r="KRF23" s="32"/>
      <c r="KRG23" s="47"/>
      <c r="KRH23" s="31"/>
      <c r="KRI23" s="31"/>
      <c r="KRJ23" s="32"/>
      <c r="KRK23" s="32"/>
      <c r="KRL23" s="47"/>
      <c r="KRM23" s="31"/>
      <c r="KRN23" s="31"/>
      <c r="KRO23" s="32"/>
      <c r="KRP23" s="32"/>
      <c r="KRQ23" s="47"/>
      <c r="KRR23" s="31"/>
      <c r="KRS23" s="31"/>
      <c r="KRT23" s="32"/>
      <c r="KRU23" s="32"/>
      <c r="KRV23" s="47"/>
      <c r="KRW23" s="31"/>
      <c r="KRX23" s="31"/>
      <c r="KRY23" s="32"/>
      <c r="KRZ23" s="32"/>
      <c r="KSA23" s="47"/>
      <c r="KSB23" s="31"/>
      <c r="KSC23" s="31"/>
      <c r="KSD23" s="32"/>
      <c r="KSE23" s="32"/>
      <c r="KSF23" s="47"/>
      <c r="KSG23" s="31"/>
      <c r="KSH23" s="31"/>
      <c r="KSI23" s="32"/>
      <c r="KSJ23" s="32"/>
      <c r="KSK23" s="47"/>
      <c r="KSL23" s="31"/>
      <c r="KSM23" s="31"/>
      <c r="KSN23" s="32"/>
      <c r="KSO23" s="32"/>
      <c r="KSP23" s="47"/>
      <c r="KSQ23" s="31"/>
      <c r="KSR23" s="31"/>
      <c r="KSS23" s="32"/>
      <c r="KST23" s="32"/>
      <c r="KSU23" s="47"/>
      <c r="KSV23" s="31"/>
      <c r="KSW23" s="31"/>
      <c r="KSX23" s="32"/>
      <c r="KSY23" s="32"/>
      <c r="KSZ23" s="47"/>
      <c r="KTA23" s="31"/>
      <c r="KTB23" s="31"/>
      <c r="KTC23" s="32"/>
      <c r="KTD23" s="32"/>
      <c r="KTE23" s="47"/>
      <c r="KTF23" s="31"/>
      <c r="KTG23" s="31"/>
      <c r="KTH23" s="32"/>
      <c r="KTI23" s="32"/>
      <c r="KTJ23" s="47"/>
      <c r="KTK23" s="31"/>
      <c r="KTL23" s="31"/>
      <c r="KTM23" s="32"/>
      <c r="KTN23" s="32"/>
      <c r="KTO23" s="47"/>
      <c r="KTP23" s="31"/>
      <c r="KTQ23" s="31"/>
      <c r="KTR23" s="32"/>
      <c r="KTS23" s="32"/>
      <c r="KTT23" s="47"/>
      <c r="KTU23" s="31"/>
      <c r="KTV23" s="31"/>
      <c r="KTW23" s="32"/>
      <c r="KTX23" s="32"/>
      <c r="KTY23" s="47"/>
      <c r="KTZ23" s="31"/>
      <c r="KUA23" s="31"/>
      <c r="KUB23" s="32"/>
      <c r="KUC23" s="32"/>
      <c r="KUD23" s="47"/>
      <c r="KUE23" s="31"/>
      <c r="KUF23" s="31"/>
      <c r="KUG23" s="32"/>
      <c r="KUH23" s="32"/>
      <c r="KUI23" s="47"/>
      <c r="KUJ23" s="31"/>
      <c r="KUK23" s="31"/>
      <c r="KUL23" s="32"/>
      <c r="KUM23" s="32"/>
      <c r="KUN23" s="47"/>
      <c r="KUO23" s="31"/>
      <c r="KUP23" s="31"/>
      <c r="KUQ23" s="32"/>
      <c r="KUR23" s="32"/>
      <c r="KUS23" s="47"/>
      <c r="KUT23" s="31"/>
      <c r="KUU23" s="31"/>
      <c r="KUV23" s="32"/>
      <c r="KUW23" s="32"/>
      <c r="KUX23" s="47"/>
      <c r="KUY23" s="31"/>
      <c r="KUZ23" s="31"/>
      <c r="KVA23" s="32"/>
      <c r="KVB23" s="32"/>
      <c r="KVC23" s="47"/>
      <c r="KVD23" s="31"/>
      <c r="KVE23" s="31"/>
      <c r="KVF23" s="32"/>
      <c r="KVG23" s="32"/>
      <c r="KVH23" s="47"/>
      <c r="KVI23" s="31"/>
      <c r="KVJ23" s="31"/>
      <c r="KVK23" s="32"/>
      <c r="KVL23" s="32"/>
      <c r="KVM23" s="47"/>
      <c r="KVN23" s="31"/>
      <c r="KVO23" s="31"/>
      <c r="KVP23" s="32"/>
      <c r="KVQ23" s="32"/>
      <c r="KVR23" s="47"/>
      <c r="KVS23" s="31"/>
      <c r="KVT23" s="31"/>
      <c r="KVU23" s="32"/>
      <c r="KVV23" s="32"/>
      <c r="KVW23" s="47"/>
      <c r="KVX23" s="31"/>
      <c r="KVY23" s="31"/>
      <c r="KVZ23" s="32"/>
      <c r="KWA23" s="32"/>
      <c r="KWB23" s="47"/>
      <c r="KWC23" s="31"/>
      <c r="KWD23" s="31"/>
      <c r="KWE23" s="32"/>
      <c r="KWF23" s="32"/>
      <c r="KWG23" s="47"/>
      <c r="KWH23" s="31"/>
      <c r="KWI23" s="31"/>
      <c r="KWJ23" s="32"/>
      <c r="KWK23" s="32"/>
      <c r="KWL23" s="47"/>
      <c r="KWM23" s="31"/>
      <c r="KWN23" s="31"/>
      <c r="KWO23" s="32"/>
      <c r="KWP23" s="32"/>
      <c r="KWQ23" s="47"/>
      <c r="KWR23" s="31"/>
      <c r="KWS23" s="31"/>
      <c r="KWT23" s="32"/>
      <c r="KWU23" s="32"/>
      <c r="KWV23" s="47"/>
      <c r="KWW23" s="31"/>
      <c r="KWX23" s="31"/>
      <c r="KWY23" s="32"/>
      <c r="KWZ23" s="32"/>
      <c r="KXA23" s="47"/>
      <c r="KXB23" s="31"/>
      <c r="KXC23" s="31"/>
      <c r="KXD23" s="32"/>
      <c r="KXE23" s="32"/>
      <c r="KXF23" s="47"/>
      <c r="KXG23" s="31"/>
      <c r="KXH23" s="31"/>
      <c r="KXI23" s="32"/>
      <c r="KXJ23" s="32"/>
      <c r="KXK23" s="47"/>
      <c r="KXL23" s="31"/>
      <c r="KXM23" s="31"/>
      <c r="KXN23" s="32"/>
      <c r="KXO23" s="32"/>
      <c r="KXP23" s="47"/>
      <c r="KXQ23" s="31"/>
      <c r="KXR23" s="31"/>
      <c r="KXS23" s="32"/>
      <c r="KXT23" s="32"/>
      <c r="KXU23" s="47"/>
      <c r="KXV23" s="31"/>
      <c r="KXW23" s="31"/>
      <c r="KXX23" s="32"/>
      <c r="KXY23" s="32"/>
      <c r="KXZ23" s="47"/>
      <c r="KYA23" s="31"/>
      <c r="KYB23" s="31"/>
      <c r="KYC23" s="32"/>
      <c r="KYD23" s="32"/>
      <c r="KYE23" s="47"/>
      <c r="KYF23" s="31"/>
      <c r="KYG23" s="31"/>
      <c r="KYH23" s="32"/>
      <c r="KYI23" s="32"/>
      <c r="KYJ23" s="47"/>
      <c r="KYK23" s="31"/>
      <c r="KYL23" s="31"/>
      <c r="KYM23" s="32"/>
      <c r="KYN23" s="32"/>
      <c r="KYO23" s="47"/>
      <c r="KYP23" s="31"/>
      <c r="KYQ23" s="31"/>
      <c r="KYR23" s="32"/>
      <c r="KYS23" s="32"/>
      <c r="KYT23" s="47"/>
      <c r="KYU23" s="31"/>
      <c r="KYV23" s="31"/>
      <c r="KYW23" s="32"/>
      <c r="KYX23" s="32"/>
      <c r="KYY23" s="47"/>
      <c r="KYZ23" s="31"/>
      <c r="KZA23" s="31"/>
      <c r="KZB23" s="32"/>
      <c r="KZC23" s="32"/>
      <c r="KZD23" s="47"/>
      <c r="KZE23" s="31"/>
      <c r="KZF23" s="31"/>
      <c r="KZG23" s="32"/>
      <c r="KZH23" s="32"/>
      <c r="KZI23" s="47"/>
      <c r="KZJ23" s="31"/>
      <c r="KZK23" s="31"/>
      <c r="KZL23" s="32"/>
      <c r="KZM23" s="32"/>
      <c r="KZN23" s="47"/>
      <c r="KZO23" s="31"/>
      <c r="KZP23" s="31"/>
      <c r="KZQ23" s="32"/>
      <c r="KZR23" s="32"/>
      <c r="KZS23" s="47"/>
      <c r="KZT23" s="31"/>
      <c r="KZU23" s="31"/>
      <c r="KZV23" s="32"/>
      <c r="KZW23" s="32"/>
      <c r="KZX23" s="47"/>
      <c r="KZY23" s="31"/>
      <c r="KZZ23" s="31"/>
      <c r="LAA23" s="32"/>
      <c r="LAB23" s="32"/>
      <c r="LAC23" s="47"/>
      <c r="LAD23" s="31"/>
      <c r="LAE23" s="31"/>
      <c r="LAF23" s="32"/>
      <c r="LAG23" s="32"/>
      <c r="LAH23" s="47"/>
      <c r="LAI23" s="31"/>
      <c r="LAJ23" s="31"/>
      <c r="LAK23" s="32"/>
      <c r="LAL23" s="32"/>
      <c r="LAM23" s="47"/>
      <c r="LAN23" s="31"/>
      <c r="LAO23" s="31"/>
      <c r="LAP23" s="32"/>
      <c r="LAQ23" s="32"/>
      <c r="LAR23" s="47"/>
      <c r="LAS23" s="31"/>
      <c r="LAT23" s="31"/>
      <c r="LAU23" s="32"/>
      <c r="LAV23" s="32"/>
      <c r="LAW23" s="47"/>
      <c r="LAX23" s="31"/>
      <c r="LAY23" s="31"/>
      <c r="LAZ23" s="32"/>
      <c r="LBA23" s="32"/>
      <c r="LBB23" s="47"/>
      <c r="LBC23" s="31"/>
      <c r="LBD23" s="31"/>
      <c r="LBE23" s="32"/>
      <c r="LBF23" s="32"/>
      <c r="LBG23" s="47"/>
      <c r="LBH23" s="31"/>
      <c r="LBI23" s="31"/>
      <c r="LBJ23" s="32"/>
      <c r="LBK23" s="32"/>
      <c r="LBL23" s="47"/>
      <c r="LBM23" s="31"/>
      <c r="LBN23" s="31"/>
      <c r="LBO23" s="32"/>
      <c r="LBP23" s="32"/>
      <c r="LBQ23" s="47"/>
      <c r="LBR23" s="31"/>
      <c r="LBS23" s="31"/>
      <c r="LBT23" s="32"/>
      <c r="LBU23" s="32"/>
      <c r="LBV23" s="47"/>
      <c r="LBW23" s="31"/>
      <c r="LBX23" s="31"/>
      <c r="LBY23" s="32"/>
      <c r="LBZ23" s="32"/>
      <c r="LCA23" s="47"/>
      <c r="LCB23" s="31"/>
      <c r="LCC23" s="31"/>
      <c r="LCD23" s="32"/>
      <c r="LCE23" s="32"/>
      <c r="LCF23" s="47"/>
      <c r="LCG23" s="31"/>
      <c r="LCH23" s="31"/>
      <c r="LCI23" s="32"/>
      <c r="LCJ23" s="32"/>
      <c r="LCK23" s="47"/>
      <c r="LCL23" s="31"/>
      <c r="LCM23" s="31"/>
      <c r="LCN23" s="32"/>
      <c r="LCO23" s="32"/>
      <c r="LCP23" s="47"/>
      <c r="LCQ23" s="31"/>
      <c r="LCR23" s="31"/>
      <c r="LCS23" s="32"/>
      <c r="LCT23" s="32"/>
      <c r="LCU23" s="47"/>
      <c r="LCV23" s="31"/>
      <c r="LCW23" s="31"/>
      <c r="LCX23" s="32"/>
      <c r="LCY23" s="32"/>
      <c r="LCZ23" s="47"/>
      <c r="LDA23" s="31"/>
      <c r="LDB23" s="31"/>
      <c r="LDC23" s="32"/>
      <c r="LDD23" s="32"/>
      <c r="LDE23" s="47"/>
      <c r="LDF23" s="31"/>
      <c r="LDG23" s="31"/>
      <c r="LDH23" s="32"/>
      <c r="LDI23" s="32"/>
      <c r="LDJ23" s="47"/>
      <c r="LDK23" s="31"/>
      <c r="LDL23" s="31"/>
      <c r="LDM23" s="32"/>
      <c r="LDN23" s="32"/>
      <c r="LDO23" s="47"/>
      <c r="LDP23" s="31"/>
      <c r="LDQ23" s="31"/>
      <c r="LDR23" s="32"/>
      <c r="LDS23" s="32"/>
      <c r="LDT23" s="47"/>
      <c r="LDU23" s="31"/>
      <c r="LDV23" s="31"/>
      <c r="LDW23" s="32"/>
      <c r="LDX23" s="32"/>
      <c r="LDY23" s="47"/>
      <c r="LDZ23" s="31"/>
      <c r="LEA23" s="31"/>
      <c r="LEB23" s="32"/>
      <c r="LEC23" s="32"/>
      <c r="LED23" s="47"/>
      <c r="LEE23" s="31"/>
      <c r="LEF23" s="31"/>
      <c r="LEG23" s="32"/>
      <c r="LEH23" s="32"/>
      <c r="LEI23" s="47"/>
      <c r="LEJ23" s="31"/>
      <c r="LEK23" s="31"/>
      <c r="LEL23" s="32"/>
      <c r="LEM23" s="32"/>
      <c r="LEN23" s="47"/>
      <c r="LEO23" s="31"/>
      <c r="LEP23" s="31"/>
      <c r="LEQ23" s="32"/>
      <c r="LER23" s="32"/>
      <c r="LES23" s="47"/>
      <c r="LET23" s="31"/>
      <c r="LEU23" s="31"/>
      <c r="LEV23" s="32"/>
      <c r="LEW23" s="32"/>
      <c r="LEX23" s="47"/>
      <c r="LEY23" s="31"/>
      <c r="LEZ23" s="31"/>
      <c r="LFA23" s="32"/>
      <c r="LFB23" s="32"/>
      <c r="LFC23" s="47"/>
      <c r="LFD23" s="31"/>
      <c r="LFE23" s="31"/>
      <c r="LFF23" s="32"/>
      <c r="LFG23" s="32"/>
      <c r="LFH23" s="47"/>
      <c r="LFI23" s="31"/>
      <c r="LFJ23" s="31"/>
      <c r="LFK23" s="32"/>
      <c r="LFL23" s="32"/>
      <c r="LFM23" s="47"/>
      <c r="LFN23" s="31"/>
      <c r="LFO23" s="31"/>
      <c r="LFP23" s="32"/>
      <c r="LFQ23" s="32"/>
      <c r="LFR23" s="47"/>
      <c r="LFS23" s="31"/>
      <c r="LFT23" s="31"/>
      <c r="LFU23" s="32"/>
      <c r="LFV23" s="32"/>
      <c r="LFW23" s="47"/>
      <c r="LFX23" s="31"/>
      <c r="LFY23" s="31"/>
      <c r="LFZ23" s="32"/>
      <c r="LGA23" s="32"/>
      <c r="LGB23" s="47"/>
      <c r="LGC23" s="31"/>
      <c r="LGD23" s="31"/>
      <c r="LGE23" s="32"/>
      <c r="LGF23" s="32"/>
      <c r="LGG23" s="47"/>
      <c r="LGH23" s="31"/>
      <c r="LGI23" s="31"/>
      <c r="LGJ23" s="32"/>
      <c r="LGK23" s="32"/>
      <c r="LGL23" s="47"/>
      <c r="LGM23" s="31"/>
      <c r="LGN23" s="31"/>
      <c r="LGO23" s="32"/>
      <c r="LGP23" s="32"/>
      <c r="LGQ23" s="47"/>
      <c r="LGR23" s="31"/>
      <c r="LGS23" s="31"/>
      <c r="LGT23" s="32"/>
      <c r="LGU23" s="32"/>
      <c r="LGV23" s="47"/>
      <c r="LGW23" s="31"/>
      <c r="LGX23" s="31"/>
      <c r="LGY23" s="32"/>
      <c r="LGZ23" s="32"/>
      <c r="LHA23" s="47"/>
      <c r="LHB23" s="31"/>
      <c r="LHC23" s="31"/>
      <c r="LHD23" s="32"/>
      <c r="LHE23" s="32"/>
      <c r="LHF23" s="47"/>
      <c r="LHG23" s="31"/>
      <c r="LHH23" s="31"/>
      <c r="LHI23" s="32"/>
      <c r="LHJ23" s="32"/>
      <c r="LHK23" s="47"/>
      <c r="LHL23" s="31"/>
      <c r="LHM23" s="31"/>
      <c r="LHN23" s="32"/>
      <c r="LHO23" s="32"/>
      <c r="LHP23" s="47"/>
      <c r="LHQ23" s="31"/>
      <c r="LHR23" s="31"/>
      <c r="LHS23" s="32"/>
      <c r="LHT23" s="32"/>
      <c r="LHU23" s="47"/>
      <c r="LHV23" s="31"/>
      <c r="LHW23" s="31"/>
      <c r="LHX23" s="32"/>
      <c r="LHY23" s="32"/>
      <c r="LHZ23" s="47"/>
      <c r="LIA23" s="31"/>
      <c r="LIB23" s="31"/>
      <c r="LIC23" s="32"/>
      <c r="LID23" s="32"/>
      <c r="LIE23" s="47"/>
      <c r="LIF23" s="31"/>
      <c r="LIG23" s="31"/>
      <c r="LIH23" s="32"/>
      <c r="LII23" s="32"/>
      <c r="LIJ23" s="47"/>
      <c r="LIK23" s="31"/>
      <c r="LIL23" s="31"/>
      <c r="LIM23" s="32"/>
      <c r="LIN23" s="32"/>
      <c r="LIO23" s="47"/>
      <c r="LIP23" s="31"/>
      <c r="LIQ23" s="31"/>
      <c r="LIR23" s="32"/>
      <c r="LIS23" s="32"/>
      <c r="LIT23" s="47"/>
      <c r="LIU23" s="31"/>
      <c r="LIV23" s="31"/>
      <c r="LIW23" s="32"/>
      <c r="LIX23" s="32"/>
      <c r="LIY23" s="47"/>
      <c r="LIZ23" s="31"/>
      <c r="LJA23" s="31"/>
      <c r="LJB23" s="32"/>
      <c r="LJC23" s="32"/>
      <c r="LJD23" s="47"/>
      <c r="LJE23" s="31"/>
      <c r="LJF23" s="31"/>
      <c r="LJG23" s="32"/>
      <c r="LJH23" s="32"/>
      <c r="LJI23" s="47"/>
      <c r="LJJ23" s="31"/>
      <c r="LJK23" s="31"/>
      <c r="LJL23" s="32"/>
      <c r="LJM23" s="32"/>
      <c r="LJN23" s="47"/>
      <c r="LJO23" s="31"/>
      <c r="LJP23" s="31"/>
      <c r="LJQ23" s="32"/>
      <c r="LJR23" s="32"/>
      <c r="LJS23" s="47"/>
      <c r="LJT23" s="31"/>
      <c r="LJU23" s="31"/>
      <c r="LJV23" s="32"/>
      <c r="LJW23" s="32"/>
      <c r="LJX23" s="47"/>
      <c r="LJY23" s="31"/>
      <c r="LJZ23" s="31"/>
      <c r="LKA23" s="32"/>
      <c r="LKB23" s="32"/>
      <c r="LKC23" s="47"/>
      <c r="LKD23" s="31"/>
      <c r="LKE23" s="31"/>
      <c r="LKF23" s="32"/>
      <c r="LKG23" s="32"/>
      <c r="LKH23" s="47"/>
      <c r="LKI23" s="31"/>
      <c r="LKJ23" s="31"/>
      <c r="LKK23" s="32"/>
      <c r="LKL23" s="32"/>
      <c r="LKM23" s="47"/>
      <c r="LKN23" s="31"/>
      <c r="LKO23" s="31"/>
      <c r="LKP23" s="32"/>
      <c r="LKQ23" s="32"/>
      <c r="LKR23" s="47"/>
      <c r="LKS23" s="31"/>
      <c r="LKT23" s="31"/>
      <c r="LKU23" s="32"/>
      <c r="LKV23" s="32"/>
      <c r="LKW23" s="47"/>
      <c r="LKX23" s="31"/>
      <c r="LKY23" s="31"/>
      <c r="LKZ23" s="32"/>
      <c r="LLA23" s="32"/>
      <c r="LLB23" s="47"/>
      <c r="LLC23" s="31"/>
      <c r="LLD23" s="31"/>
      <c r="LLE23" s="32"/>
      <c r="LLF23" s="32"/>
      <c r="LLG23" s="47"/>
      <c r="LLH23" s="31"/>
      <c r="LLI23" s="31"/>
      <c r="LLJ23" s="32"/>
      <c r="LLK23" s="32"/>
      <c r="LLL23" s="47"/>
      <c r="LLM23" s="31"/>
      <c r="LLN23" s="31"/>
      <c r="LLO23" s="32"/>
      <c r="LLP23" s="32"/>
      <c r="LLQ23" s="47"/>
      <c r="LLR23" s="31"/>
      <c r="LLS23" s="31"/>
      <c r="LLT23" s="32"/>
      <c r="LLU23" s="32"/>
      <c r="LLV23" s="47"/>
      <c r="LLW23" s="31"/>
      <c r="LLX23" s="31"/>
      <c r="LLY23" s="32"/>
      <c r="LLZ23" s="32"/>
      <c r="LMA23" s="47"/>
      <c r="LMB23" s="31"/>
      <c r="LMC23" s="31"/>
      <c r="LMD23" s="32"/>
      <c r="LME23" s="32"/>
      <c r="LMF23" s="47"/>
      <c r="LMG23" s="31"/>
      <c r="LMH23" s="31"/>
      <c r="LMI23" s="32"/>
      <c r="LMJ23" s="32"/>
      <c r="LMK23" s="47"/>
      <c r="LML23" s="31"/>
      <c r="LMM23" s="31"/>
      <c r="LMN23" s="32"/>
      <c r="LMO23" s="32"/>
      <c r="LMP23" s="47"/>
      <c r="LMQ23" s="31"/>
      <c r="LMR23" s="31"/>
      <c r="LMS23" s="32"/>
      <c r="LMT23" s="32"/>
      <c r="LMU23" s="47"/>
      <c r="LMV23" s="31"/>
      <c r="LMW23" s="31"/>
      <c r="LMX23" s="32"/>
      <c r="LMY23" s="32"/>
      <c r="LMZ23" s="47"/>
      <c r="LNA23" s="31"/>
      <c r="LNB23" s="31"/>
      <c r="LNC23" s="32"/>
      <c r="LND23" s="32"/>
      <c r="LNE23" s="47"/>
      <c r="LNF23" s="31"/>
      <c r="LNG23" s="31"/>
      <c r="LNH23" s="32"/>
      <c r="LNI23" s="32"/>
      <c r="LNJ23" s="47"/>
      <c r="LNK23" s="31"/>
      <c r="LNL23" s="31"/>
      <c r="LNM23" s="32"/>
      <c r="LNN23" s="32"/>
      <c r="LNO23" s="47"/>
      <c r="LNP23" s="31"/>
      <c r="LNQ23" s="31"/>
      <c r="LNR23" s="32"/>
      <c r="LNS23" s="32"/>
      <c r="LNT23" s="47"/>
      <c r="LNU23" s="31"/>
      <c r="LNV23" s="31"/>
      <c r="LNW23" s="32"/>
      <c r="LNX23" s="32"/>
      <c r="LNY23" s="47"/>
      <c r="LNZ23" s="31"/>
      <c r="LOA23" s="31"/>
      <c r="LOB23" s="32"/>
      <c r="LOC23" s="32"/>
      <c r="LOD23" s="47"/>
      <c r="LOE23" s="31"/>
      <c r="LOF23" s="31"/>
      <c r="LOG23" s="32"/>
      <c r="LOH23" s="32"/>
      <c r="LOI23" s="47"/>
      <c r="LOJ23" s="31"/>
      <c r="LOK23" s="31"/>
      <c r="LOL23" s="32"/>
      <c r="LOM23" s="32"/>
      <c r="LON23" s="47"/>
      <c r="LOO23" s="31"/>
      <c r="LOP23" s="31"/>
      <c r="LOQ23" s="32"/>
      <c r="LOR23" s="32"/>
      <c r="LOS23" s="47"/>
      <c r="LOT23" s="31"/>
      <c r="LOU23" s="31"/>
      <c r="LOV23" s="32"/>
      <c r="LOW23" s="32"/>
      <c r="LOX23" s="47"/>
      <c r="LOY23" s="31"/>
      <c r="LOZ23" s="31"/>
      <c r="LPA23" s="32"/>
      <c r="LPB23" s="32"/>
      <c r="LPC23" s="47"/>
      <c r="LPD23" s="31"/>
      <c r="LPE23" s="31"/>
      <c r="LPF23" s="32"/>
      <c r="LPG23" s="32"/>
      <c r="LPH23" s="47"/>
      <c r="LPI23" s="31"/>
      <c r="LPJ23" s="31"/>
      <c r="LPK23" s="32"/>
      <c r="LPL23" s="32"/>
      <c r="LPM23" s="47"/>
      <c r="LPN23" s="31"/>
      <c r="LPO23" s="31"/>
      <c r="LPP23" s="32"/>
      <c r="LPQ23" s="32"/>
      <c r="LPR23" s="47"/>
      <c r="LPS23" s="31"/>
      <c r="LPT23" s="31"/>
      <c r="LPU23" s="32"/>
      <c r="LPV23" s="32"/>
      <c r="LPW23" s="47"/>
      <c r="LPX23" s="31"/>
      <c r="LPY23" s="31"/>
      <c r="LPZ23" s="32"/>
      <c r="LQA23" s="32"/>
      <c r="LQB23" s="47"/>
      <c r="LQC23" s="31"/>
      <c r="LQD23" s="31"/>
      <c r="LQE23" s="32"/>
      <c r="LQF23" s="32"/>
      <c r="LQG23" s="47"/>
      <c r="LQH23" s="31"/>
      <c r="LQI23" s="31"/>
      <c r="LQJ23" s="32"/>
      <c r="LQK23" s="32"/>
      <c r="LQL23" s="47"/>
      <c r="LQM23" s="31"/>
      <c r="LQN23" s="31"/>
      <c r="LQO23" s="32"/>
      <c r="LQP23" s="32"/>
      <c r="LQQ23" s="47"/>
      <c r="LQR23" s="31"/>
      <c r="LQS23" s="31"/>
      <c r="LQT23" s="32"/>
      <c r="LQU23" s="32"/>
      <c r="LQV23" s="47"/>
      <c r="LQW23" s="31"/>
      <c r="LQX23" s="31"/>
      <c r="LQY23" s="32"/>
      <c r="LQZ23" s="32"/>
      <c r="LRA23" s="47"/>
      <c r="LRB23" s="31"/>
      <c r="LRC23" s="31"/>
      <c r="LRD23" s="32"/>
      <c r="LRE23" s="32"/>
      <c r="LRF23" s="47"/>
      <c r="LRG23" s="31"/>
      <c r="LRH23" s="31"/>
      <c r="LRI23" s="32"/>
      <c r="LRJ23" s="32"/>
      <c r="LRK23" s="47"/>
      <c r="LRL23" s="31"/>
      <c r="LRM23" s="31"/>
      <c r="LRN23" s="32"/>
      <c r="LRO23" s="32"/>
      <c r="LRP23" s="47"/>
      <c r="LRQ23" s="31"/>
      <c r="LRR23" s="31"/>
      <c r="LRS23" s="32"/>
      <c r="LRT23" s="32"/>
      <c r="LRU23" s="47"/>
      <c r="LRV23" s="31"/>
      <c r="LRW23" s="31"/>
      <c r="LRX23" s="32"/>
      <c r="LRY23" s="32"/>
      <c r="LRZ23" s="47"/>
      <c r="LSA23" s="31"/>
      <c r="LSB23" s="31"/>
      <c r="LSC23" s="32"/>
      <c r="LSD23" s="32"/>
      <c r="LSE23" s="47"/>
      <c r="LSF23" s="31"/>
      <c r="LSG23" s="31"/>
      <c r="LSH23" s="32"/>
      <c r="LSI23" s="32"/>
      <c r="LSJ23" s="47"/>
      <c r="LSK23" s="31"/>
      <c r="LSL23" s="31"/>
      <c r="LSM23" s="32"/>
      <c r="LSN23" s="32"/>
      <c r="LSO23" s="47"/>
      <c r="LSP23" s="31"/>
      <c r="LSQ23" s="31"/>
      <c r="LSR23" s="32"/>
      <c r="LSS23" s="32"/>
      <c r="LST23" s="47"/>
      <c r="LSU23" s="31"/>
      <c r="LSV23" s="31"/>
      <c r="LSW23" s="32"/>
      <c r="LSX23" s="32"/>
      <c r="LSY23" s="47"/>
      <c r="LSZ23" s="31"/>
      <c r="LTA23" s="31"/>
      <c r="LTB23" s="32"/>
      <c r="LTC23" s="32"/>
      <c r="LTD23" s="47"/>
      <c r="LTE23" s="31"/>
      <c r="LTF23" s="31"/>
      <c r="LTG23" s="32"/>
      <c r="LTH23" s="32"/>
      <c r="LTI23" s="47"/>
      <c r="LTJ23" s="31"/>
      <c r="LTK23" s="31"/>
      <c r="LTL23" s="32"/>
      <c r="LTM23" s="32"/>
      <c r="LTN23" s="47"/>
      <c r="LTO23" s="31"/>
      <c r="LTP23" s="31"/>
      <c r="LTQ23" s="32"/>
      <c r="LTR23" s="32"/>
      <c r="LTS23" s="47"/>
      <c r="LTT23" s="31"/>
      <c r="LTU23" s="31"/>
      <c r="LTV23" s="32"/>
      <c r="LTW23" s="32"/>
      <c r="LTX23" s="47"/>
      <c r="LTY23" s="31"/>
      <c r="LTZ23" s="31"/>
      <c r="LUA23" s="32"/>
      <c r="LUB23" s="32"/>
      <c r="LUC23" s="47"/>
      <c r="LUD23" s="31"/>
      <c r="LUE23" s="31"/>
      <c r="LUF23" s="32"/>
      <c r="LUG23" s="32"/>
      <c r="LUH23" s="47"/>
      <c r="LUI23" s="31"/>
      <c r="LUJ23" s="31"/>
      <c r="LUK23" s="32"/>
      <c r="LUL23" s="32"/>
      <c r="LUM23" s="47"/>
      <c r="LUN23" s="31"/>
      <c r="LUO23" s="31"/>
      <c r="LUP23" s="32"/>
      <c r="LUQ23" s="32"/>
      <c r="LUR23" s="47"/>
      <c r="LUS23" s="31"/>
      <c r="LUT23" s="31"/>
      <c r="LUU23" s="32"/>
      <c r="LUV23" s="32"/>
      <c r="LUW23" s="47"/>
      <c r="LUX23" s="31"/>
      <c r="LUY23" s="31"/>
      <c r="LUZ23" s="32"/>
      <c r="LVA23" s="32"/>
      <c r="LVB23" s="47"/>
      <c r="LVC23" s="31"/>
      <c r="LVD23" s="31"/>
      <c r="LVE23" s="32"/>
      <c r="LVF23" s="32"/>
      <c r="LVG23" s="47"/>
      <c r="LVH23" s="31"/>
      <c r="LVI23" s="31"/>
      <c r="LVJ23" s="32"/>
      <c r="LVK23" s="32"/>
      <c r="LVL23" s="47"/>
      <c r="LVM23" s="31"/>
      <c r="LVN23" s="31"/>
      <c r="LVO23" s="32"/>
      <c r="LVP23" s="32"/>
      <c r="LVQ23" s="47"/>
      <c r="LVR23" s="31"/>
      <c r="LVS23" s="31"/>
      <c r="LVT23" s="32"/>
      <c r="LVU23" s="32"/>
      <c r="LVV23" s="47"/>
      <c r="LVW23" s="31"/>
      <c r="LVX23" s="31"/>
      <c r="LVY23" s="32"/>
      <c r="LVZ23" s="32"/>
      <c r="LWA23" s="47"/>
      <c r="LWB23" s="31"/>
      <c r="LWC23" s="31"/>
      <c r="LWD23" s="32"/>
      <c r="LWE23" s="32"/>
      <c r="LWF23" s="47"/>
      <c r="LWG23" s="31"/>
      <c r="LWH23" s="31"/>
      <c r="LWI23" s="32"/>
      <c r="LWJ23" s="32"/>
      <c r="LWK23" s="47"/>
      <c r="LWL23" s="31"/>
      <c r="LWM23" s="31"/>
      <c r="LWN23" s="32"/>
      <c r="LWO23" s="32"/>
      <c r="LWP23" s="47"/>
      <c r="LWQ23" s="31"/>
      <c r="LWR23" s="31"/>
      <c r="LWS23" s="32"/>
      <c r="LWT23" s="32"/>
      <c r="LWU23" s="47"/>
      <c r="LWV23" s="31"/>
      <c r="LWW23" s="31"/>
      <c r="LWX23" s="32"/>
      <c r="LWY23" s="32"/>
      <c r="LWZ23" s="47"/>
      <c r="LXA23" s="31"/>
      <c r="LXB23" s="31"/>
      <c r="LXC23" s="32"/>
      <c r="LXD23" s="32"/>
      <c r="LXE23" s="47"/>
      <c r="LXF23" s="31"/>
      <c r="LXG23" s="31"/>
      <c r="LXH23" s="32"/>
      <c r="LXI23" s="32"/>
      <c r="LXJ23" s="47"/>
      <c r="LXK23" s="31"/>
      <c r="LXL23" s="31"/>
      <c r="LXM23" s="32"/>
      <c r="LXN23" s="32"/>
      <c r="LXO23" s="47"/>
      <c r="LXP23" s="31"/>
      <c r="LXQ23" s="31"/>
      <c r="LXR23" s="32"/>
      <c r="LXS23" s="32"/>
      <c r="LXT23" s="47"/>
      <c r="LXU23" s="31"/>
      <c r="LXV23" s="31"/>
      <c r="LXW23" s="32"/>
      <c r="LXX23" s="32"/>
      <c r="LXY23" s="47"/>
      <c r="LXZ23" s="31"/>
      <c r="LYA23" s="31"/>
      <c r="LYB23" s="32"/>
      <c r="LYC23" s="32"/>
      <c r="LYD23" s="47"/>
      <c r="LYE23" s="31"/>
      <c r="LYF23" s="31"/>
      <c r="LYG23" s="32"/>
      <c r="LYH23" s="32"/>
      <c r="LYI23" s="47"/>
      <c r="LYJ23" s="31"/>
      <c r="LYK23" s="31"/>
      <c r="LYL23" s="32"/>
      <c r="LYM23" s="32"/>
      <c r="LYN23" s="47"/>
      <c r="LYO23" s="31"/>
      <c r="LYP23" s="31"/>
      <c r="LYQ23" s="32"/>
      <c r="LYR23" s="32"/>
      <c r="LYS23" s="47"/>
      <c r="LYT23" s="31"/>
      <c r="LYU23" s="31"/>
      <c r="LYV23" s="32"/>
      <c r="LYW23" s="32"/>
      <c r="LYX23" s="47"/>
      <c r="LYY23" s="31"/>
      <c r="LYZ23" s="31"/>
      <c r="LZA23" s="32"/>
      <c r="LZB23" s="32"/>
      <c r="LZC23" s="47"/>
      <c r="LZD23" s="31"/>
      <c r="LZE23" s="31"/>
      <c r="LZF23" s="32"/>
      <c r="LZG23" s="32"/>
      <c r="LZH23" s="47"/>
      <c r="LZI23" s="31"/>
      <c r="LZJ23" s="31"/>
      <c r="LZK23" s="32"/>
      <c r="LZL23" s="32"/>
      <c r="LZM23" s="47"/>
      <c r="LZN23" s="31"/>
      <c r="LZO23" s="31"/>
      <c r="LZP23" s="32"/>
      <c r="LZQ23" s="32"/>
      <c r="LZR23" s="47"/>
      <c r="LZS23" s="31"/>
      <c r="LZT23" s="31"/>
      <c r="LZU23" s="32"/>
      <c r="LZV23" s="32"/>
      <c r="LZW23" s="47"/>
      <c r="LZX23" s="31"/>
      <c r="LZY23" s="31"/>
      <c r="LZZ23" s="32"/>
      <c r="MAA23" s="32"/>
      <c r="MAB23" s="47"/>
      <c r="MAC23" s="31"/>
      <c r="MAD23" s="31"/>
      <c r="MAE23" s="32"/>
      <c r="MAF23" s="32"/>
      <c r="MAG23" s="47"/>
      <c r="MAH23" s="31"/>
      <c r="MAI23" s="31"/>
      <c r="MAJ23" s="32"/>
      <c r="MAK23" s="32"/>
      <c r="MAL23" s="47"/>
      <c r="MAM23" s="31"/>
      <c r="MAN23" s="31"/>
      <c r="MAO23" s="32"/>
      <c r="MAP23" s="32"/>
      <c r="MAQ23" s="47"/>
      <c r="MAR23" s="31"/>
      <c r="MAS23" s="31"/>
      <c r="MAT23" s="32"/>
      <c r="MAU23" s="32"/>
      <c r="MAV23" s="47"/>
      <c r="MAW23" s="31"/>
      <c r="MAX23" s="31"/>
      <c r="MAY23" s="32"/>
      <c r="MAZ23" s="32"/>
      <c r="MBA23" s="47"/>
      <c r="MBB23" s="31"/>
      <c r="MBC23" s="31"/>
      <c r="MBD23" s="32"/>
      <c r="MBE23" s="32"/>
      <c r="MBF23" s="47"/>
      <c r="MBG23" s="31"/>
      <c r="MBH23" s="31"/>
      <c r="MBI23" s="32"/>
      <c r="MBJ23" s="32"/>
      <c r="MBK23" s="47"/>
      <c r="MBL23" s="31"/>
      <c r="MBM23" s="31"/>
      <c r="MBN23" s="32"/>
      <c r="MBO23" s="32"/>
      <c r="MBP23" s="47"/>
      <c r="MBQ23" s="31"/>
      <c r="MBR23" s="31"/>
      <c r="MBS23" s="32"/>
      <c r="MBT23" s="32"/>
      <c r="MBU23" s="47"/>
      <c r="MBV23" s="31"/>
      <c r="MBW23" s="31"/>
      <c r="MBX23" s="32"/>
      <c r="MBY23" s="32"/>
      <c r="MBZ23" s="47"/>
      <c r="MCA23" s="31"/>
      <c r="MCB23" s="31"/>
      <c r="MCC23" s="32"/>
      <c r="MCD23" s="32"/>
      <c r="MCE23" s="47"/>
      <c r="MCF23" s="31"/>
      <c r="MCG23" s="31"/>
      <c r="MCH23" s="32"/>
      <c r="MCI23" s="32"/>
      <c r="MCJ23" s="47"/>
      <c r="MCK23" s="31"/>
      <c r="MCL23" s="31"/>
      <c r="MCM23" s="32"/>
      <c r="MCN23" s="32"/>
      <c r="MCO23" s="47"/>
      <c r="MCP23" s="31"/>
      <c r="MCQ23" s="31"/>
      <c r="MCR23" s="32"/>
      <c r="MCS23" s="32"/>
      <c r="MCT23" s="47"/>
      <c r="MCU23" s="31"/>
      <c r="MCV23" s="31"/>
      <c r="MCW23" s="32"/>
      <c r="MCX23" s="32"/>
      <c r="MCY23" s="47"/>
      <c r="MCZ23" s="31"/>
      <c r="MDA23" s="31"/>
      <c r="MDB23" s="32"/>
      <c r="MDC23" s="32"/>
      <c r="MDD23" s="47"/>
      <c r="MDE23" s="31"/>
      <c r="MDF23" s="31"/>
      <c r="MDG23" s="32"/>
      <c r="MDH23" s="32"/>
      <c r="MDI23" s="47"/>
      <c r="MDJ23" s="31"/>
      <c r="MDK23" s="31"/>
      <c r="MDL23" s="32"/>
      <c r="MDM23" s="32"/>
      <c r="MDN23" s="47"/>
      <c r="MDO23" s="31"/>
      <c r="MDP23" s="31"/>
      <c r="MDQ23" s="32"/>
      <c r="MDR23" s="32"/>
      <c r="MDS23" s="47"/>
      <c r="MDT23" s="31"/>
      <c r="MDU23" s="31"/>
      <c r="MDV23" s="32"/>
      <c r="MDW23" s="32"/>
      <c r="MDX23" s="47"/>
      <c r="MDY23" s="31"/>
      <c r="MDZ23" s="31"/>
      <c r="MEA23" s="32"/>
      <c r="MEB23" s="32"/>
      <c r="MEC23" s="47"/>
      <c r="MED23" s="31"/>
      <c r="MEE23" s="31"/>
      <c r="MEF23" s="32"/>
      <c r="MEG23" s="32"/>
      <c r="MEH23" s="47"/>
      <c r="MEI23" s="31"/>
      <c r="MEJ23" s="31"/>
      <c r="MEK23" s="32"/>
      <c r="MEL23" s="32"/>
      <c r="MEM23" s="47"/>
      <c r="MEN23" s="31"/>
      <c r="MEO23" s="31"/>
      <c r="MEP23" s="32"/>
      <c r="MEQ23" s="32"/>
      <c r="MER23" s="47"/>
      <c r="MES23" s="31"/>
      <c r="MET23" s="31"/>
      <c r="MEU23" s="32"/>
      <c r="MEV23" s="32"/>
      <c r="MEW23" s="47"/>
      <c r="MEX23" s="31"/>
      <c r="MEY23" s="31"/>
      <c r="MEZ23" s="32"/>
      <c r="MFA23" s="32"/>
      <c r="MFB23" s="47"/>
      <c r="MFC23" s="31"/>
      <c r="MFD23" s="31"/>
      <c r="MFE23" s="32"/>
      <c r="MFF23" s="32"/>
      <c r="MFG23" s="47"/>
      <c r="MFH23" s="31"/>
      <c r="MFI23" s="31"/>
      <c r="MFJ23" s="32"/>
      <c r="MFK23" s="32"/>
      <c r="MFL23" s="47"/>
      <c r="MFM23" s="31"/>
      <c r="MFN23" s="31"/>
      <c r="MFO23" s="32"/>
      <c r="MFP23" s="32"/>
      <c r="MFQ23" s="47"/>
      <c r="MFR23" s="31"/>
      <c r="MFS23" s="31"/>
      <c r="MFT23" s="32"/>
      <c r="MFU23" s="32"/>
      <c r="MFV23" s="47"/>
      <c r="MFW23" s="31"/>
      <c r="MFX23" s="31"/>
      <c r="MFY23" s="32"/>
      <c r="MFZ23" s="32"/>
      <c r="MGA23" s="47"/>
      <c r="MGB23" s="31"/>
      <c r="MGC23" s="31"/>
      <c r="MGD23" s="32"/>
      <c r="MGE23" s="32"/>
      <c r="MGF23" s="47"/>
      <c r="MGG23" s="31"/>
      <c r="MGH23" s="31"/>
      <c r="MGI23" s="32"/>
      <c r="MGJ23" s="32"/>
      <c r="MGK23" s="47"/>
      <c r="MGL23" s="31"/>
      <c r="MGM23" s="31"/>
      <c r="MGN23" s="32"/>
      <c r="MGO23" s="32"/>
      <c r="MGP23" s="47"/>
      <c r="MGQ23" s="31"/>
      <c r="MGR23" s="31"/>
      <c r="MGS23" s="32"/>
      <c r="MGT23" s="32"/>
      <c r="MGU23" s="47"/>
      <c r="MGV23" s="31"/>
      <c r="MGW23" s="31"/>
      <c r="MGX23" s="32"/>
      <c r="MGY23" s="32"/>
      <c r="MGZ23" s="47"/>
      <c r="MHA23" s="31"/>
      <c r="MHB23" s="31"/>
      <c r="MHC23" s="32"/>
      <c r="MHD23" s="32"/>
      <c r="MHE23" s="47"/>
      <c r="MHF23" s="31"/>
      <c r="MHG23" s="31"/>
      <c r="MHH23" s="32"/>
      <c r="MHI23" s="32"/>
      <c r="MHJ23" s="47"/>
      <c r="MHK23" s="31"/>
      <c r="MHL23" s="31"/>
      <c r="MHM23" s="32"/>
      <c r="MHN23" s="32"/>
      <c r="MHO23" s="47"/>
      <c r="MHP23" s="31"/>
      <c r="MHQ23" s="31"/>
      <c r="MHR23" s="32"/>
      <c r="MHS23" s="32"/>
      <c r="MHT23" s="47"/>
      <c r="MHU23" s="31"/>
      <c r="MHV23" s="31"/>
      <c r="MHW23" s="32"/>
      <c r="MHX23" s="32"/>
      <c r="MHY23" s="47"/>
      <c r="MHZ23" s="31"/>
      <c r="MIA23" s="31"/>
      <c r="MIB23" s="32"/>
      <c r="MIC23" s="32"/>
      <c r="MID23" s="47"/>
      <c r="MIE23" s="31"/>
      <c r="MIF23" s="31"/>
      <c r="MIG23" s="32"/>
      <c r="MIH23" s="32"/>
      <c r="MII23" s="47"/>
      <c r="MIJ23" s="31"/>
      <c r="MIK23" s="31"/>
      <c r="MIL23" s="32"/>
      <c r="MIM23" s="32"/>
      <c r="MIN23" s="47"/>
      <c r="MIO23" s="31"/>
      <c r="MIP23" s="31"/>
      <c r="MIQ23" s="32"/>
      <c r="MIR23" s="32"/>
      <c r="MIS23" s="47"/>
      <c r="MIT23" s="31"/>
      <c r="MIU23" s="31"/>
      <c r="MIV23" s="32"/>
      <c r="MIW23" s="32"/>
      <c r="MIX23" s="47"/>
      <c r="MIY23" s="31"/>
      <c r="MIZ23" s="31"/>
      <c r="MJA23" s="32"/>
      <c r="MJB23" s="32"/>
      <c r="MJC23" s="47"/>
      <c r="MJD23" s="31"/>
      <c r="MJE23" s="31"/>
      <c r="MJF23" s="32"/>
      <c r="MJG23" s="32"/>
      <c r="MJH23" s="47"/>
      <c r="MJI23" s="31"/>
      <c r="MJJ23" s="31"/>
      <c r="MJK23" s="32"/>
      <c r="MJL23" s="32"/>
      <c r="MJM23" s="47"/>
      <c r="MJN23" s="31"/>
      <c r="MJO23" s="31"/>
      <c r="MJP23" s="32"/>
      <c r="MJQ23" s="32"/>
      <c r="MJR23" s="47"/>
      <c r="MJS23" s="31"/>
      <c r="MJT23" s="31"/>
      <c r="MJU23" s="32"/>
      <c r="MJV23" s="32"/>
      <c r="MJW23" s="47"/>
      <c r="MJX23" s="31"/>
      <c r="MJY23" s="31"/>
      <c r="MJZ23" s="32"/>
      <c r="MKA23" s="32"/>
      <c r="MKB23" s="47"/>
      <c r="MKC23" s="31"/>
      <c r="MKD23" s="31"/>
      <c r="MKE23" s="32"/>
      <c r="MKF23" s="32"/>
      <c r="MKG23" s="47"/>
      <c r="MKH23" s="31"/>
      <c r="MKI23" s="31"/>
      <c r="MKJ23" s="32"/>
      <c r="MKK23" s="32"/>
      <c r="MKL23" s="47"/>
      <c r="MKM23" s="31"/>
      <c r="MKN23" s="31"/>
      <c r="MKO23" s="32"/>
      <c r="MKP23" s="32"/>
      <c r="MKQ23" s="47"/>
      <c r="MKR23" s="31"/>
      <c r="MKS23" s="31"/>
      <c r="MKT23" s="32"/>
      <c r="MKU23" s="32"/>
      <c r="MKV23" s="47"/>
      <c r="MKW23" s="31"/>
      <c r="MKX23" s="31"/>
      <c r="MKY23" s="32"/>
      <c r="MKZ23" s="32"/>
      <c r="MLA23" s="47"/>
      <c r="MLB23" s="31"/>
      <c r="MLC23" s="31"/>
      <c r="MLD23" s="32"/>
      <c r="MLE23" s="32"/>
      <c r="MLF23" s="47"/>
      <c r="MLG23" s="31"/>
      <c r="MLH23" s="31"/>
      <c r="MLI23" s="32"/>
      <c r="MLJ23" s="32"/>
      <c r="MLK23" s="47"/>
      <c r="MLL23" s="31"/>
      <c r="MLM23" s="31"/>
      <c r="MLN23" s="32"/>
      <c r="MLO23" s="32"/>
      <c r="MLP23" s="47"/>
      <c r="MLQ23" s="31"/>
      <c r="MLR23" s="31"/>
      <c r="MLS23" s="32"/>
      <c r="MLT23" s="32"/>
      <c r="MLU23" s="47"/>
      <c r="MLV23" s="31"/>
      <c r="MLW23" s="31"/>
      <c r="MLX23" s="32"/>
      <c r="MLY23" s="32"/>
      <c r="MLZ23" s="47"/>
      <c r="MMA23" s="31"/>
      <c r="MMB23" s="31"/>
      <c r="MMC23" s="32"/>
      <c r="MMD23" s="32"/>
      <c r="MME23" s="47"/>
      <c r="MMF23" s="31"/>
      <c r="MMG23" s="31"/>
      <c r="MMH23" s="32"/>
      <c r="MMI23" s="32"/>
      <c r="MMJ23" s="47"/>
      <c r="MMK23" s="31"/>
      <c r="MML23" s="31"/>
      <c r="MMM23" s="32"/>
      <c r="MMN23" s="32"/>
      <c r="MMO23" s="47"/>
      <c r="MMP23" s="31"/>
      <c r="MMQ23" s="31"/>
      <c r="MMR23" s="32"/>
      <c r="MMS23" s="32"/>
      <c r="MMT23" s="47"/>
      <c r="MMU23" s="31"/>
      <c r="MMV23" s="31"/>
      <c r="MMW23" s="32"/>
      <c r="MMX23" s="32"/>
      <c r="MMY23" s="47"/>
      <c r="MMZ23" s="31"/>
      <c r="MNA23" s="31"/>
      <c r="MNB23" s="32"/>
      <c r="MNC23" s="32"/>
      <c r="MND23" s="47"/>
      <c r="MNE23" s="31"/>
      <c r="MNF23" s="31"/>
      <c r="MNG23" s="32"/>
      <c r="MNH23" s="32"/>
      <c r="MNI23" s="47"/>
      <c r="MNJ23" s="31"/>
      <c r="MNK23" s="31"/>
      <c r="MNL23" s="32"/>
      <c r="MNM23" s="32"/>
      <c r="MNN23" s="47"/>
      <c r="MNO23" s="31"/>
      <c r="MNP23" s="31"/>
      <c r="MNQ23" s="32"/>
      <c r="MNR23" s="32"/>
      <c r="MNS23" s="47"/>
      <c r="MNT23" s="31"/>
      <c r="MNU23" s="31"/>
      <c r="MNV23" s="32"/>
      <c r="MNW23" s="32"/>
      <c r="MNX23" s="47"/>
      <c r="MNY23" s="31"/>
      <c r="MNZ23" s="31"/>
      <c r="MOA23" s="32"/>
      <c r="MOB23" s="32"/>
      <c r="MOC23" s="47"/>
      <c r="MOD23" s="31"/>
      <c r="MOE23" s="31"/>
      <c r="MOF23" s="32"/>
      <c r="MOG23" s="32"/>
      <c r="MOH23" s="47"/>
      <c r="MOI23" s="31"/>
      <c r="MOJ23" s="31"/>
      <c r="MOK23" s="32"/>
      <c r="MOL23" s="32"/>
      <c r="MOM23" s="47"/>
      <c r="MON23" s="31"/>
      <c r="MOO23" s="31"/>
      <c r="MOP23" s="32"/>
      <c r="MOQ23" s="32"/>
      <c r="MOR23" s="47"/>
      <c r="MOS23" s="31"/>
      <c r="MOT23" s="31"/>
      <c r="MOU23" s="32"/>
      <c r="MOV23" s="32"/>
      <c r="MOW23" s="47"/>
      <c r="MOX23" s="31"/>
      <c r="MOY23" s="31"/>
      <c r="MOZ23" s="32"/>
      <c r="MPA23" s="32"/>
      <c r="MPB23" s="47"/>
      <c r="MPC23" s="31"/>
      <c r="MPD23" s="31"/>
      <c r="MPE23" s="32"/>
      <c r="MPF23" s="32"/>
      <c r="MPG23" s="47"/>
      <c r="MPH23" s="31"/>
      <c r="MPI23" s="31"/>
      <c r="MPJ23" s="32"/>
      <c r="MPK23" s="32"/>
      <c r="MPL23" s="47"/>
      <c r="MPM23" s="31"/>
      <c r="MPN23" s="31"/>
      <c r="MPO23" s="32"/>
      <c r="MPP23" s="32"/>
      <c r="MPQ23" s="47"/>
      <c r="MPR23" s="31"/>
      <c r="MPS23" s="31"/>
      <c r="MPT23" s="32"/>
      <c r="MPU23" s="32"/>
      <c r="MPV23" s="47"/>
      <c r="MPW23" s="31"/>
      <c r="MPX23" s="31"/>
      <c r="MPY23" s="32"/>
      <c r="MPZ23" s="32"/>
      <c r="MQA23" s="47"/>
      <c r="MQB23" s="31"/>
      <c r="MQC23" s="31"/>
      <c r="MQD23" s="32"/>
      <c r="MQE23" s="32"/>
      <c r="MQF23" s="47"/>
      <c r="MQG23" s="31"/>
      <c r="MQH23" s="31"/>
      <c r="MQI23" s="32"/>
      <c r="MQJ23" s="32"/>
      <c r="MQK23" s="47"/>
      <c r="MQL23" s="31"/>
      <c r="MQM23" s="31"/>
      <c r="MQN23" s="32"/>
      <c r="MQO23" s="32"/>
      <c r="MQP23" s="47"/>
      <c r="MQQ23" s="31"/>
      <c r="MQR23" s="31"/>
      <c r="MQS23" s="32"/>
      <c r="MQT23" s="32"/>
      <c r="MQU23" s="47"/>
      <c r="MQV23" s="31"/>
      <c r="MQW23" s="31"/>
      <c r="MQX23" s="32"/>
      <c r="MQY23" s="32"/>
      <c r="MQZ23" s="47"/>
      <c r="MRA23" s="31"/>
      <c r="MRB23" s="31"/>
      <c r="MRC23" s="32"/>
      <c r="MRD23" s="32"/>
      <c r="MRE23" s="47"/>
      <c r="MRF23" s="31"/>
      <c r="MRG23" s="31"/>
      <c r="MRH23" s="32"/>
      <c r="MRI23" s="32"/>
      <c r="MRJ23" s="47"/>
      <c r="MRK23" s="31"/>
      <c r="MRL23" s="31"/>
      <c r="MRM23" s="32"/>
      <c r="MRN23" s="32"/>
      <c r="MRO23" s="47"/>
      <c r="MRP23" s="31"/>
      <c r="MRQ23" s="31"/>
      <c r="MRR23" s="32"/>
      <c r="MRS23" s="32"/>
      <c r="MRT23" s="47"/>
      <c r="MRU23" s="31"/>
      <c r="MRV23" s="31"/>
      <c r="MRW23" s="32"/>
      <c r="MRX23" s="32"/>
      <c r="MRY23" s="47"/>
      <c r="MRZ23" s="31"/>
      <c r="MSA23" s="31"/>
      <c r="MSB23" s="32"/>
      <c r="MSC23" s="32"/>
      <c r="MSD23" s="47"/>
      <c r="MSE23" s="31"/>
      <c r="MSF23" s="31"/>
      <c r="MSG23" s="32"/>
      <c r="MSH23" s="32"/>
      <c r="MSI23" s="47"/>
      <c r="MSJ23" s="31"/>
      <c r="MSK23" s="31"/>
      <c r="MSL23" s="32"/>
      <c r="MSM23" s="32"/>
      <c r="MSN23" s="47"/>
      <c r="MSO23" s="31"/>
      <c r="MSP23" s="31"/>
      <c r="MSQ23" s="32"/>
      <c r="MSR23" s="32"/>
      <c r="MSS23" s="47"/>
      <c r="MST23" s="31"/>
      <c r="MSU23" s="31"/>
      <c r="MSV23" s="32"/>
      <c r="MSW23" s="32"/>
      <c r="MSX23" s="47"/>
      <c r="MSY23" s="31"/>
      <c r="MSZ23" s="31"/>
      <c r="MTA23" s="32"/>
      <c r="MTB23" s="32"/>
      <c r="MTC23" s="47"/>
      <c r="MTD23" s="31"/>
      <c r="MTE23" s="31"/>
      <c r="MTF23" s="32"/>
      <c r="MTG23" s="32"/>
      <c r="MTH23" s="47"/>
      <c r="MTI23" s="31"/>
      <c r="MTJ23" s="31"/>
      <c r="MTK23" s="32"/>
      <c r="MTL23" s="32"/>
      <c r="MTM23" s="47"/>
      <c r="MTN23" s="31"/>
      <c r="MTO23" s="31"/>
      <c r="MTP23" s="32"/>
      <c r="MTQ23" s="32"/>
      <c r="MTR23" s="47"/>
      <c r="MTS23" s="31"/>
      <c r="MTT23" s="31"/>
      <c r="MTU23" s="32"/>
      <c r="MTV23" s="32"/>
      <c r="MTW23" s="47"/>
      <c r="MTX23" s="31"/>
      <c r="MTY23" s="31"/>
      <c r="MTZ23" s="32"/>
      <c r="MUA23" s="32"/>
      <c r="MUB23" s="47"/>
      <c r="MUC23" s="31"/>
      <c r="MUD23" s="31"/>
      <c r="MUE23" s="32"/>
      <c r="MUF23" s="32"/>
      <c r="MUG23" s="47"/>
      <c r="MUH23" s="31"/>
      <c r="MUI23" s="31"/>
      <c r="MUJ23" s="32"/>
      <c r="MUK23" s="32"/>
      <c r="MUL23" s="47"/>
      <c r="MUM23" s="31"/>
      <c r="MUN23" s="31"/>
      <c r="MUO23" s="32"/>
      <c r="MUP23" s="32"/>
      <c r="MUQ23" s="47"/>
      <c r="MUR23" s="31"/>
      <c r="MUS23" s="31"/>
      <c r="MUT23" s="32"/>
      <c r="MUU23" s="32"/>
      <c r="MUV23" s="47"/>
      <c r="MUW23" s="31"/>
      <c r="MUX23" s="31"/>
      <c r="MUY23" s="32"/>
      <c r="MUZ23" s="32"/>
      <c r="MVA23" s="47"/>
      <c r="MVB23" s="31"/>
      <c r="MVC23" s="31"/>
      <c r="MVD23" s="32"/>
      <c r="MVE23" s="32"/>
      <c r="MVF23" s="47"/>
      <c r="MVG23" s="31"/>
      <c r="MVH23" s="31"/>
      <c r="MVI23" s="32"/>
      <c r="MVJ23" s="32"/>
      <c r="MVK23" s="47"/>
      <c r="MVL23" s="31"/>
      <c r="MVM23" s="31"/>
      <c r="MVN23" s="32"/>
      <c r="MVO23" s="32"/>
      <c r="MVP23" s="47"/>
      <c r="MVQ23" s="31"/>
      <c r="MVR23" s="31"/>
      <c r="MVS23" s="32"/>
      <c r="MVT23" s="32"/>
      <c r="MVU23" s="47"/>
      <c r="MVV23" s="31"/>
      <c r="MVW23" s="31"/>
      <c r="MVX23" s="32"/>
      <c r="MVY23" s="32"/>
      <c r="MVZ23" s="47"/>
      <c r="MWA23" s="31"/>
      <c r="MWB23" s="31"/>
      <c r="MWC23" s="32"/>
      <c r="MWD23" s="32"/>
      <c r="MWE23" s="47"/>
      <c r="MWF23" s="31"/>
      <c r="MWG23" s="31"/>
      <c r="MWH23" s="32"/>
      <c r="MWI23" s="32"/>
      <c r="MWJ23" s="47"/>
      <c r="MWK23" s="31"/>
      <c r="MWL23" s="31"/>
      <c r="MWM23" s="32"/>
      <c r="MWN23" s="32"/>
      <c r="MWO23" s="47"/>
      <c r="MWP23" s="31"/>
      <c r="MWQ23" s="31"/>
      <c r="MWR23" s="32"/>
      <c r="MWS23" s="32"/>
      <c r="MWT23" s="47"/>
      <c r="MWU23" s="31"/>
      <c r="MWV23" s="31"/>
      <c r="MWW23" s="32"/>
      <c r="MWX23" s="32"/>
      <c r="MWY23" s="47"/>
      <c r="MWZ23" s="31"/>
      <c r="MXA23" s="31"/>
      <c r="MXB23" s="32"/>
      <c r="MXC23" s="32"/>
      <c r="MXD23" s="47"/>
      <c r="MXE23" s="31"/>
      <c r="MXF23" s="31"/>
      <c r="MXG23" s="32"/>
      <c r="MXH23" s="32"/>
      <c r="MXI23" s="47"/>
      <c r="MXJ23" s="31"/>
      <c r="MXK23" s="31"/>
      <c r="MXL23" s="32"/>
      <c r="MXM23" s="32"/>
      <c r="MXN23" s="47"/>
      <c r="MXO23" s="31"/>
      <c r="MXP23" s="31"/>
      <c r="MXQ23" s="32"/>
      <c r="MXR23" s="32"/>
      <c r="MXS23" s="47"/>
      <c r="MXT23" s="31"/>
      <c r="MXU23" s="31"/>
      <c r="MXV23" s="32"/>
      <c r="MXW23" s="32"/>
      <c r="MXX23" s="47"/>
      <c r="MXY23" s="31"/>
      <c r="MXZ23" s="31"/>
      <c r="MYA23" s="32"/>
      <c r="MYB23" s="32"/>
      <c r="MYC23" s="47"/>
      <c r="MYD23" s="31"/>
      <c r="MYE23" s="31"/>
      <c r="MYF23" s="32"/>
      <c r="MYG23" s="32"/>
      <c r="MYH23" s="47"/>
      <c r="MYI23" s="31"/>
      <c r="MYJ23" s="31"/>
      <c r="MYK23" s="32"/>
      <c r="MYL23" s="32"/>
      <c r="MYM23" s="47"/>
      <c r="MYN23" s="31"/>
      <c r="MYO23" s="31"/>
      <c r="MYP23" s="32"/>
      <c r="MYQ23" s="32"/>
      <c r="MYR23" s="47"/>
      <c r="MYS23" s="31"/>
      <c r="MYT23" s="31"/>
      <c r="MYU23" s="32"/>
      <c r="MYV23" s="32"/>
      <c r="MYW23" s="47"/>
      <c r="MYX23" s="31"/>
      <c r="MYY23" s="31"/>
      <c r="MYZ23" s="32"/>
      <c r="MZA23" s="32"/>
      <c r="MZB23" s="47"/>
      <c r="MZC23" s="31"/>
      <c r="MZD23" s="31"/>
      <c r="MZE23" s="32"/>
      <c r="MZF23" s="32"/>
      <c r="MZG23" s="47"/>
      <c r="MZH23" s="31"/>
      <c r="MZI23" s="31"/>
      <c r="MZJ23" s="32"/>
      <c r="MZK23" s="32"/>
      <c r="MZL23" s="47"/>
      <c r="MZM23" s="31"/>
      <c r="MZN23" s="31"/>
      <c r="MZO23" s="32"/>
      <c r="MZP23" s="32"/>
      <c r="MZQ23" s="47"/>
      <c r="MZR23" s="31"/>
      <c r="MZS23" s="31"/>
      <c r="MZT23" s="32"/>
      <c r="MZU23" s="32"/>
      <c r="MZV23" s="47"/>
      <c r="MZW23" s="31"/>
      <c r="MZX23" s="31"/>
      <c r="MZY23" s="32"/>
      <c r="MZZ23" s="32"/>
      <c r="NAA23" s="47"/>
      <c r="NAB23" s="31"/>
      <c r="NAC23" s="31"/>
      <c r="NAD23" s="32"/>
      <c r="NAE23" s="32"/>
      <c r="NAF23" s="47"/>
      <c r="NAG23" s="31"/>
      <c r="NAH23" s="31"/>
      <c r="NAI23" s="32"/>
      <c r="NAJ23" s="32"/>
      <c r="NAK23" s="47"/>
      <c r="NAL23" s="31"/>
      <c r="NAM23" s="31"/>
      <c r="NAN23" s="32"/>
      <c r="NAO23" s="32"/>
      <c r="NAP23" s="47"/>
      <c r="NAQ23" s="31"/>
      <c r="NAR23" s="31"/>
      <c r="NAS23" s="32"/>
      <c r="NAT23" s="32"/>
      <c r="NAU23" s="47"/>
      <c r="NAV23" s="31"/>
      <c r="NAW23" s="31"/>
      <c r="NAX23" s="32"/>
      <c r="NAY23" s="32"/>
      <c r="NAZ23" s="47"/>
      <c r="NBA23" s="31"/>
      <c r="NBB23" s="31"/>
      <c r="NBC23" s="32"/>
      <c r="NBD23" s="32"/>
      <c r="NBE23" s="47"/>
      <c r="NBF23" s="31"/>
      <c r="NBG23" s="31"/>
      <c r="NBH23" s="32"/>
      <c r="NBI23" s="32"/>
      <c r="NBJ23" s="47"/>
      <c r="NBK23" s="31"/>
      <c r="NBL23" s="31"/>
      <c r="NBM23" s="32"/>
      <c r="NBN23" s="32"/>
      <c r="NBO23" s="47"/>
      <c r="NBP23" s="31"/>
      <c r="NBQ23" s="31"/>
      <c r="NBR23" s="32"/>
      <c r="NBS23" s="32"/>
      <c r="NBT23" s="47"/>
      <c r="NBU23" s="31"/>
      <c r="NBV23" s="31"/>
      <c r="NBW23" s="32"/>
      <c r="NBX23" s="32"/>
      <c r="NBY23" s="47"/>
      <c r="NBZ23" s="31"/>
      <c r="NCA23" s="31"/>
      <c r="NCB23" s="32"/>
      <c r="NCC23" s="32"/>
      <c r="NCD23" s="47"/>
      <c r="NCE23" s="31"/>
      <c r="NCF23" s="31"/>
      <c r="NCG23" s="32"/>
      <c r="NCH23" s="32"/>
      <c r="NCI23" s="47"/>
      <c r="NCJ23" s="31"/>
      <c r="NCK23" s="31"/>
      <c r="NCL23" s="32"/>
      <c r="NCM23" s="32"/>
      <c r="NCN23" s="47"/>
      <c r="NCO23" s="31"/>
      <c r="NCP23" s="31"/>
      <c r="NCQ23" s="32"/>
      <c r="NCR23" s="32"/>
      <c r="NCS23" s="47"/>
      <c r="NCT23" s="31"/>
      <c r="NCU23" s="31"/>
      <c r="NCV23" s="32"/>
      <c r="NCW23" s="32"/>
      <c r="NCX23" s="47"/>
      <c r="NCY23" s="31"/>
      <c r="NCZ23" s="31"/>
      <c r="NDA23" s="32"/>
      <c r="NDB23" s="32"/>
      <c r="NDC23" s="47"/>
      <c r="NDD23" s="31"/>
      <c r="NDE23" s="31"/>
      <c r="NDF23" s="32"/>
      <c r="NDG23" s="32"/>
      <c r="NDH23" s="47"/>
      <c r="NDI23" s="31"/>
      <c r="NDJ23" s="31"/>
      <c r="NDK23" s="32"/>
      <c r="NDL23" s="32"/>
      <c r="NDM23" s="47"/>
      <c r="NDN23" s="31"/>
      <c r="NDO23" s="31"/>
      <c r="NDP23" s="32"/>
      <c r="NDQ23" s="32"/>
      <c r="NDR23" s="47"/>
      <c r="NDS23" s="31"/>
      <c r="NDT23" s="31"/>
      <c r="NDU23" s="32"/>
      <c r="NDV23" s="32"/>
      <c r="NDW23" s="47"/>
      <c r="NDX23" s="31"/>
      <c r="NDY23" s="31"/>
      <c r="NDZ23" s="32"/>
      <c r="NEA23" s="32"/>
      <c r="NEB23" s="47"/>
      <c r="NEC23" s="31"/>
      <c r="NED23" s="31"/>
      <c r="NEE23" s="32"/>
      <c r="NEF23" s="32"/>
      <c r="NEG23" s="47"/>
      <c r="NEH23" s="31"/>
      <c r="NEI23" s="31"/>
      <c r="NEJ23" s="32"/>
      <c r="NEK23" s="32"/>
      <c r="NEL23" s="47"/>
      <c r="NEM23" s="31"/>
      <c r="NEN23" s="31"/>
      <c r="NEO23" s="32"/>
      <c r="NEP23" s="32"/>
      <c r="NEQ23" s="47"/>
      <c r="NER23" s="31"/>
      <c r="NES23" s="31"/>
      <c r="NET23" s="32"/>
      <c r="NEU23" s="32"/>
      <c r="NEV23" s="47"/>
      <c r="NEW23" s="31"/>
      <c r="NEX23" s="31"/>
      <c r="NEY23" s="32"/>
      <c r="NEZ23" s="32"/>
      <c r="NFA23" s="47"/>
      <c r="NFB23" s="31"/>
      <c r="NFC23" s="31"/>
      <c r="NFD23" s="32"/>
      <c r="NFE23" s="32"/>
      <c r="NFF23" s="47"/>
      <c r="NFG23" s="31"/>
      <c r="NFH23" s="31"/>
      <c r="NFI23" s="32"/>
      <c r="NFJ23" s="32"/>
      <c r="NFK23" s="47"/>
      <c r="NFL23" s="31"/>
      <c r="NFM23" s="31"/>
      <c r="NFN23" s="32"/>
      <c r="NFO23" s="32"/>
      <c r="NFP23" s="47"/>
      <c r="NFQ23" s="31"/>
      <c r="NFR23" s="31"/>
      <c r="NFS23" s="32"/>
      <c r="NFT23" s="32"/>
      <c r="NFU23" s="47"/>
      <c r="NFV23" s="31"/>
      <c r="NFW23" s="31"/>
      <c r="NFX23" s="32"/>
      <c r="NFY23" s="32"/>
      <c r="NFZ23" s="47"/>
      <c r="NGA23" s="31"/>
      <c r="NGB23" s="31"/>
      <c r="NGC23" s="32"/>
      <c r="NGD23" s="32"/>
      <c r="NGE23" s="47"/>
      <c r="NGF23" s="31"/>
      <c r="NGG23" s="31"/>
      <c r="NGH23" s="32"/>
      <c r="NGI23" s="32"/>
      <c r="NGJ23" s="47"/>
      <c r="NGK23" s="31"/>
      <c r="NGL23" s="31"/>
      <c r="NGM23" s="32"/>
      <c r="NGN23" s="32"/>
      <c r="NGO23" s="47"/>
      <c r="NGP23" s="31"/>
      <c r="NGQ23" s="31"/>
      <c r="NGR23" s="32"/>
      <c r="NGS23" s="32"/>
      <c r="NGT23" s="47"/>
      <c r="NGU23" s="31"/>
      <c r="NGV23" s="31"/>
      <c r="NGW23" s="32"/>
      <c r="NGX23" s="32"/>
      <c r="NGY23" s="47"/>
      <c r="NGZ23" s="31"/>
      <c r="NHA23" s="31"/>
      <c r="NHB23" s="32"/>
      <c r="NHC23" s="32"/>
      <c r="NHD23" s="47"/>
      <c r="NHE23" s="31"/>
      <c r="NHF23" s="31"/>
      <c r="NHG23" s="32"/>
      <c r="NHH23" s="32"/>
      <c r="NHI23" s="47"/>
      <c r="NHJ23" s="31"/>
      <c r="NHK23" s="31"/>
      <c r="NHL23" s="32"/>
      <c r="NHM23" s="32"/>
      <c r="NHN23" s="47"/>
      <c r="NHO23" s="31"/>
      <c r="NHP23" s="31"/>
      <c r="NHQ23" s="32"/>
      <c r="NHR23" s="32"/>
      <c r="NHS23" s="47"/>
      <c r="NHT23" s="31"/>
      <c r="NHU23" s="31"/>
      <c r="NHV23" s="32"/>
      <c r="NHW23" s="32"/>
      <c r="NHX23" s="47"/>
      <c r="NHY23" s="31"/>
      <c r="NHZ23" s="31"/>
      <c r="NIA23" s="32"/>
      <c r="NIB23" s="32"/>
      <c r="NIC23" s="47"/>
      <c r="NID23" s="31"/>
      <c r="NIE23" s="31"/>
      <c r="NIF23" s="32"/>
      <c r="NIG23" s="32"/>
      <c r="NIH23" s="47"/>
      <c r="NII23" s="31"/>
      <c r="NIJ23" s="31"/>
      <c r="NIK23" s="32"/>
      <c r="NIL23" s="32"/>
      <c r="NIM23" s="47"/>
      <c r="NIN23" s="31"/>
      <c r="NIO23" s="31"/>
      <c r="NIP23" s="32"/>
      <c r="NIQ23" s="32"/>
      <c r="NIR23" s="47"/>
      <c r="NIS23" s="31"/>
      <c r="NIT23" s="31"/>
      <c r="NIU23" s="32"/>
      <c r="NIV23" s="32"/>
      <c r="NIW23" s="47"/>
      <c r="NIX23" s="31"/>
      <c r="NIY23" s="31"/>
      <c r="NIZ23" s="32"/>
      <c r="NJA23" s="32"/>
      <c r="NJB23" s="47"/>
      <c r="NJC23" s="31"/>
      <c r="NJD23" s="31"/>
      <c r="NJE23" s="32"/>
      <c r="NJF23" s="32"/>
      <c r="NJG23" s="47"/>
      <c r="NJH23" s="31"/>
      <c r="NJI23" s="31"/>
      <c r="NJJ23" s="32"/>
      <c r="NJK23" s="32"/>
      <c r="NJL23" s="47"/>
      <c r="NJM23" s="31"/>
      <c r="NJN23" s="31"/>
      <c r="NJO23" s="32"/>
      <c r="NJP23" s="32"/>
      <c r="NJQ23" s="47"/>
      <c r="NJR23" s="31"/>
      <c r="NJS23" s="31"/>
      <c r="NJT23" s="32"/>
      <c r="NJU23" s="32"/>
      <c r="NJV23" s="47"/>
      <c r="NJW23" s="31"/>
      <c r="NJX23" s="31"/>
      <c r="NJY23" s="32"/>
      <c r="NJZ23" s="32"/>
      <c r="NKA23" s="47"/>
      <c r="NKB23" s="31"/>
      <c r="NKC23" s="31"/>
      <c r="NKD23" s="32"/>
      <c r="NKE23" s="32"/>
      <c r="NKF23" s="47"/>
      <c r="NKG23" s="31"/>
      <c r="NKH23" s="31"/>
      <c r="NKI23" s="32"/>
      <c r="NKJ23" s="32"/>
      <c r="NKK23" s="47"/>
      <c r="NKL23" s="31"/>
      <c r="NKM23" s="31"/>
      <c r="NKN23" s="32"/>
      <c r="NKO23" s="32"/>
      <c r="NKP23" s="47"/>
      <c r="NKQ23" s="31"/>
      <c r="NKR23" s="31"/>
      <c r="NKS23" s="32"/>
      <c r="NKT23" s="32"/>
      <c r="NKU23" s="47"/>
      <c r="NKV23" s="31"/>
      <c r="NKW23" s="31"/>
      <c r="NKX23" s="32"/>
      <c r="NKY23" s="32"/>
      <c r="NKZ23" s="47"/>
      <c r="NLA23" s="31"/>
      <c r="NLB23" s="31"/>
      <c r="NLC23" s="32"/>
      <c r="NLD23" s="32"/>
      <c r="NLE23" s="47"/>
      <c r="NLF23" s="31"/>
      <c r="NLG23" s="31"/>
      <c r="NLH23" s="32"/>
      <c r="NLI23" s="32"/>
      <c r="NLJ23" s="47"/>
      <c r="NLK23" s="31"/>
      <c r="NLL23" s="31"/>
      <c r="NLM23" s="32"/>
      <c r="NLN23" s="32"/>
      <c r="NLO23" s="47"/>
      <c r="NLP23" s="31"/>
      <c r="NLQ23" s="31"/>
      <c r="NLR23" s="32"/>
      <c r="NLS23" s="32"/>
      <c r="NLT23" s="47"/>
      <c r="NLU23" s="31"/>
      <c r="NLV23" s="31"/>
      <c r="NLW23" s="32"/>
      <c r="NLX23" s="32"/>
      <c r="NLY23" s="47"/>
      <c r="NLZ23" s="31"/>
      <c r="NMA23" s="31"/>
      <c r="NMB23" s="32"/>
      <c r="NMC23" s="32"/>
      <c r="NMD23" s="47"/>
      <c r="NME23" s="31"/>
      <c r="NMF23" s="31"/>
      <c r="NMG23" s="32"/>
      <c r="NMH23" s="32"/>
      <c r="NMI23" s="47"/>
      <c r="NMJ23" s="31"/>
      <c r="NMK23" s="31"/>
      <c r="NML23" s="32"/>
      <c r="NMM23" s="32"/>
      <c r="NMN23" s="47"/>
      <c r="NMO23" s="31"/>
      <c r="NMP23" s="31"/>
      <c r="NMQ23" s="32"/>
      <c r="NMR23" s="32"/>
      <c r="NMS23" s="47"/>
      <c r="NMT23" s="31"/>
      <c r="NMU23" s="31"/>
      <c r="NMV23" s="32"/>
      <c r="NMW23" s="32"/>
      <c r="NMX23" s="47"/>
      <c r="NMY23" s="31"/>
      <c r="NMZ23" s="31"/>
      <c r="NNA23" s="32"/>
      <c r="NNB23" s="32"/>
      <c r="NNC23" s="47"/>
      <c r="NND23" s="31"/>
      <c r="NNE23" s="31"/>
      <c r="NNF23" s="32"/>
      <c r="NNG23" s="32"/>
      <c r="NNH23" s="47"/>
      <c r="NNI23" s="31"/>
      <c r="NNJ23" s="31"/>
      <c r="NNK23" s="32"/>
      <c r="NNL23" s="32"/>
      <c r="NNM23" s="47"/>
      <c r="NNN23" s="31"/>
      <c r="NNO23" s="31"/>
      <c r="NNP23" s="32"/>
      <c r="NNQ23" s="32"/>
      <c r="NNR23" s="47"/>
      <c r="NNS23" s="31"/>
      <c r="NNT23" s="31"/>
      <c r="NNU23" s="32"/>
      <c r="NNV23" s="32"/>
      <c r="NNW23" s="47"/>
      <c r="NNX23" s="31"/>
      <c r="NNY23" s="31"/>
      <c r="NNZ23" s="32"/>
      <c r="NOA23" s="32"/>
      <c r="NOB23" s="47"/>
      <c r="NOC23" s="31"/>
      <c r="NOD23" s="31"/>
      <c r="NOE23" s="32"/>
      <c r="NOF23" s="32"/>
      <c r="NOG23" s="47"/>
      <c r="NOH23" s="31"/>
      <c r="NOI23" s="31"/>
      <c r="NOJ23" s="32"/>
      <c r="NOK23" s="32"/>
      <c r="NOL23" s="47"/>
      <c r="NOM23" s="31"/>
      <c r="NON23" s="31"/>
      <c r="NOO23" s="32"/>
      <c r="NOP23" s="32"/>
      <c r="NOQ23" s="47"/>
      <c r="NOR23" s="31"/>
      <c r="NOS23" s="31"/>
      <c r="NOT23" s="32"/>
      <c r="NOU23" s="32"/>
      <c r="NOV23" s="47"/>
      <c r="NOW23" s="31"/>
      <c r="NOX23" s="31"/>
      <c r="NOY23" s="32"/>
      <c r="NOZ23" s="32"/>
      <c r="NPA23" s="47"/>
      <c r="NPB23" s="31"/>
      <c r="NPC23" s="31"/>
      <c r="NPD23" s="32"/>
      <c r="NPE23" s="32"/>
      <c r="NPF23" s="47"/>
      <c r="NPG23" s="31"/>
      <c r="NPH23" s="31"/>
      <c r="NPI23" s="32"/>
      <c r="NPJ23" s="32"/>
      <c r="NPK23" s="47"/>
      <c r="NPL23" s="31"/>
      <c r="NPM23" s="31"/>
      <c r="NPN23" s="32"/>
      <c r="NPO23" s="32"/>
      <c r="NPP23" s="47"/>
      <c r="NPQ23" s="31"/>
      <c r="NPR23" s="31"/>
      <c r="NPS23" s="32"/>
      <c r="NPT23" s="32"/>
      <c r="NPU23" s="47"/>
      <c r="NPV23" s="31"/>
      <c r="NPW23" s="31"/>
      <c r="NPX23" s="32"/>
      <c r="NPY23" s="32"/>
      <c r="NPZ23" s="47"/>
      <c r="NQA23" s="31"/>
      <c r="NQB23" s="31"/>
      <c r="NQC23" s="32"/>
      <c r="NQD23" s="32"/>
      <c r="NQE23" s="47"/>
      <c r="NQF23" s="31"/>
      <c r="NQG23" s="31"/>
      <c r="NQH23" s="32"/>
      <c r="NQI23" s="32"/>
      <c r="NQJ23" s="47"/>
      <c r="NQK23" s="31"/>
      <c r="NQL23" s="31"/>
      <c r="NQM23" s="32"/>
      <c r="NQN23" s="32"/>
      <c r="NQO23" s="47"/>
      <c r="NQP23" s="31"/>
      <c r="NQQ23" s="31"/>
      <c r="NQR23" s="32"/>
      <c r="NQS23" s="32"/>
      <c r="NQT23" s="47"/>
      <c r="NQU23" s="31"/>
      <c r="NQV23" s="31"/>
      <c r="NQW23" s="32"/>
      <c r="NQX23" s="32"/>
      <c r="NQY23" s="47"/>
      <c r="NQZ23" s="31"/>
      <c r="NRA23" s="31"/>
      <c r="NRB23" s="32"/>
      <c r="NRC23" s="32"/>
      <c r="NRD23" s="47"/>
      <c r="NRE23" s="31"/>
      <c r="NRF23" s="31"/>
      <c r="NRG23" s="32"/>
      <c r="NRH23" s="32"/>
      <c r="NRI23" s="47"/>
      <c r="NRJ23" s="31"/>
      <c r="NRK23" s="31"/>
      <c r="NRL23" s="32"/>
      <c r="NRM23" s="32"/>
      <c r="NRN23" s="47"/>
      <c r="NRO23" s="31"/>
      <c r="NRP23" s="31"/>
      <c r="NRQ23" s="32"/>
      <c r="NRR23" s="32"/>
      <c r="NRS23" s="47"/>
      <c r="NRT23" s="31"/>
      <c r="NRU23" s="31"/>
      <c r="NRV23" s="32"/>
      <c r="NRW23" s="32"/>
      <c r="NRX23" s="47"/>
      <c r="NRY23" s="31"/>
      <c r="NRZ23" s="31"/>
      <c r="NSA23" s="32"/>
      <c r="NSB23" s="32"/>
      <c r="NSC23" s="47"/>
      <c r="NSD23" s="31"/>
      <c r="NSE23" s="31"/>
      <c r="NSF23" s="32"/>
      <c r="NSG23" s="32"/>
      <c r="NSH23" s="47"/>
      <c r="NSI23" s="31"/>
      <c r="NSJ23" s="31"/>
      <c r="NSK23" s="32"/>
      <c r="NSL23" s="32"/>
      <c r="NSM23" s="47"/>
      <c r="NSN23" s="31"/>
      <c r="NSO23" s="31"/>
      <c r="NSP23" s="32"/>
      <c r="NSQ23" s="32"/>
      <c r="NSR23" s="47"/>
      <c r="NSS23" s="31"/>
      <c r="NST23" s="31"/>
      <c r="NSU23" s="32"/>
      <c r="NSV23" s="32"/>
      <c r="NSW23" s="47"/>
      <c r="NSX23" s="31"/>
      <c r="NSY23" s="31"/>
      <c r="NSZ23" s="32"/>
      <c r="NTA23" s="32"/>
      <c r="NTB23" s="47"/>
      <c r="NTC23" s="31"/>
      <c r="NTD23" s="31"/>
      <c r="NTE23" s="32"/>
      <c r="NTF23" s="32"/>
      <c r="NTG23" s="47"/>
      <c r="NTH23" s="31"/>
      <c r="NTI23" s="31"/>
      <c r="NTJ23" s="32"/>
      <c r="NTK23" s="32"/>
      <c r="NTL23" s="47"/>
      <c r="NTM23" s="31"/>
      <c r="NTN23" s="31"/>
      <c r="NTO23" s="32"/>
      <c r="NTP23" s="32"/>
      <c r="NTQ23" s="47"/>
      <c r="NTR23" s="31"/>
      <c r="NTS23" s="31"/>
      <c r="NTT23" s="32"/>
      <c r="NTU23" s="32"/>
      <c r="NTV23" s="47"/>
      <c r="NTW23" s="31"/>
      <c r="NTX23" s="31"/>
      <c r="NTY23" s="32"/>
      <c r="NTZ23" s="32"/>
      <c r="NUA23" s="47"/>
      <c r="NUB23" s="31"/>
      <c r="NUC23" s="31"/>
      <c r="NUD23" s="32"/>
      <c r="NUE23" s="32"/>
      <c r="NUF23" s="47"/>
      <c r="NUG23" s="31"/>
      <c r="NUH23" s="31"/>
      <c r="NUI23" s="32"/>
      <c r="NUJ23" s="32"/>
      <c r="NUK23" s="47"/>
      <c r="NUL23" s="31"/>
      <c r="NUM23" s="31"/>
      <c r="NUN23" s="32"/>
      <c r="NUO23" s="32"/>
      <c r="NUP23" s="47"/>
      <c r="NUQ23" s="31"/>
      <c r="NUR23" s="31"/>
      <c r="NUS23" s="32"/>
      <c r="NUT23" s="32"/>
      <c r="NUU23" s="47"/>
      <c r="NUV23" s="31"/>
      <c r="NUW23" s="31"/>
      <c r="NUX23" s="32"/>
      <c r="NUY23" s="32"/>
      <c r="NUZ23" s="47"/>
      <c r="NVA23" s="31"/>
      <c r="NVB23" s="31"/>
      <c r="NVC23" s="32"/>
      <c r="NVD23" s="32"/>
      <c r="NVE23" s="47"/>
      <c r="NVF23" s="31"/>
      <c r="NVG23" s="31"/>
      <c r="NVH23" s="32"/>
      <c r="NVI23" s="32"/>
      <c r="NVJ23" s="47"/>
      <c r="NVK23" s="31"/>
      <c r="NVL23" s="31"/>
      <c r="NVM23" s="32"/>
      <c r="NVN23" s="32"/>
      <c r="NVO23" s="47"/>
      <c r="NVP23" s="31"/>
      <c r="NVQ23" s="31"/>
      <c r="NVR23" s="32"/>
      <c r="NVS23" s="32"/>
      <c r="NVT23" s="47"/>
      <c r="NVU23" s="31"/>
      <c r="NVV23" s="31"/>
      <c r="NVW23" s="32"/>
      <c r="NVX23" s="32"/>
      <c r="NVY23" s="47"/>
      <c r="NVZ23" s="31"/>
      <c r="NWA23" s="31"/>
      <c r="NWB23" s="32"/>
      <c r="NWC23" s="32"/>
      <c r="NWD23" s="47"/>
      <c r="NWE23" s="31"/>
      <c r="NWF23" s="31"/>
      <c r="NWG23" s="32"/>
      <c r="NWH23" s="32"/>
      <c r="NWI23" s="47"/>
      <c r="NWJ23" s="31"/>
      <c r="NWK23" s="31"/>
      <c r="NWL23" s="32"/>
      <c r="NWM23" s="32"/>
      <c r="NWN23" s="47"/>
      <c r="NWO23" s="31"/>
      <c r="NWP23" s="31"/>
      <c r="NWQ23" s="32"/>
      <c r="NWR23" s="32"/>
      <c r="NWS23" s="47"/>
      <c r="NWT23" s="31"/>
      <c r="NWU23" s="31"/>
      <c r="NWV23" s="32"/>
      <c r="NWW23" s="32"/>
      <c r="NWX23" s="47"/>
      <c r="NWY23" s="31"/>
      <c r="NWZ23" s="31"/>
      <c r="NXA23" s="32"/>
      <c r="NXB23" s="32"/>
      <c r="NXC23" s="47"/>
      <c r="NXD23" s="31"/>
      <c r="NXE23" s="31"/>
      <c r="NXF23" s="32"/>
      <c r="NXG23" s="32"/>
      <c r="NXH23" s="47"/>
      <c r="NXI23" s="31"/>
      <c r="NXJ23" s="31"/>
      <c r="NXK23" s="32"/>
      <c r="NXL23" s="32"/>
      <c r="NXM23" s="47"/>
      <c r="NXN23" s="31"/>
      <c r="NXO23" s="31"/>
      <c r="NXP23" s="32"/>
      <c r="NXQ23" s="32"/>
      <c r="NXR23" s="47"/>
      <c r="NXS23" s="31"/>
      <c r="NXT23" s="31"/>
      <c r="NXU23" s="32"/>
      <c r="NXV23" s="32"/>
      <c r="NXW23" s="47"/>
      <c r="NXX23" s="31"/>
      <c r="NXY23" s="31"/>
      <c r="NXZ23" s="32"/>
      <c r="NYA23" s="32"/>
      <c r="NYB23" s="47"/>
      <c r="NYC23" s="31"/>
      <c r="NYD23" s="31"/>
      <c r="NYE23" s="32"/>
      <c r="NYF23" s="32"/>
      <c r="NYG23" s="47"/>
      <c r="NYH23" s="31"/>
      <c r="NYI23" s="31"/>
      <c r="NYJ23" s="32"/>
      <c r="NYK23" s="32"/>
      <c r="NYL23" s="47"/>
      <c r="NYM23" s="31"/>
      <c r="NYN23" s="31"/>
      <c r="NYO23" s="32"/>
      <c r="NYP23" s="32"/>
      <c r="NYQ23" s="47"/>
      <c r="NYR23" s="31"/>
      <c r="NYS23" s="31"/>
      <c r="NYT23" s="32"/>
      <c r="NYU23" s="32"/>
      <c r="NYV23" s="47"/>
      <c r="NYW23" s="31"/>
      <c r="NYX23" s="31"/>
      <c r="NYY23" s="32"/>
      <c r="NYZ23" s="32"/>
      <c r="NZA23" s="47"/>
      <c r="NZB23" s="31"/>
      <c r="NZC23" s="31"/>
      <c r="NZD23" s="32"/>
      <c r="NZE23" s="32"/>
      <c r="NZF23" s="47"/>
      <c r="NZG23" s="31"/>
      <c r="NZH23" s="31"/>
      <c r="NZI23" s="32"/>
      <c r="NZJ23" s="32"/>
      <c r="NZK23" s="47"/>
      <c r="NZL23" s="31"/>
      <c r="NZM23" s="31"/>
      <c r="NZN23" s="32"/>
      <c r="NZO23" s="32"/>
      <c r="NZP23" s="47"/>
      <c r="NZQ23" s="31"/>
      <c r="NZR23" s="31"/>
      <c r="NZS23" s="32"/>
      <c r="NZT23" s="32"/>
      <c r="NZU23" s="47"/>
      <c r="NZV23" s="31"/>
      <c r="NZW23" s="31"/>
      <c r="NZX23" s="32"/>
      <c r="NZY23" s="32"/>
      <c r="NZZ23" s="47"/>
      <c r="OAA23" s="31"/>
      <c r="OAB23" s="31"/>
      <c r="OAC23" s="32"/>
      <c r="OAD23" s="32"/>
      <c r="OAE23" s="47"/>
      <c r="OAF23" s="31"/>
      <c r="OAG23" s="31"/>
      <c r="OAH23" s="32"/>
      <c r="OAI23" s="32"/>
      <c r="OAJ23" s="47"/>
      <c r="OAK23" s="31"/>
      <c r="OAL23" s="31"/>
      <c r="OAM23" s="32"/>
      <c r="OAN23" s="32"/>
      <c r="OAO23" s="47"/>
      <c r="OAP23" s="31"/>
      <c r="OAQ23" s="31"/>
      <c r="OAR23" s="32"/>
      <c r="OAS23" s="32"/>
      <c r="OAT23" s="47"/>
      <c r="OAU23" s="31"/>
      <c r="OAV23" s="31"/>
      <c r="OAW23" s="32"/>
      <c r="OAX23" s="32"/>
      <c r="OAY23" s="47"/>
      <c r="OAZ23" s="31"/>
      <c r="OBA23" s="31"/>
      <c r="OBB23" s="32"/>
      <c r="OBC23" s="32"/>
      <c r="OBD23" s="47"/>
      <c r="OBE23" s="31"/>
      <c r="OBF23" s="31"/>
      <c r="OBG23" s="32"/>
      <c r="OBH23" s="32"/>
      <c r="OBI23" s="47"/>
      <c r="OBJ23" s="31"/>
      <c r="OBK23" s="31"/>
      <c r="OBL23" s="32"/>
      <c r="OBM23" s="32"/>
      <c r="OBN23" s="47"/>
      <c r="OBO23" s="31"/>
      <c r="OBP23" s="31"/>
      <c r="OBQ23" s="32"/>
      <c r="OBR23" s="32"/>
      <c r="OBS23" s="47"/>
      <c r="OBT23" s="31"/>
      <c r="OBU23" s="31"/>
      <c r="OBV23" s="32"/>
      <c r="OBW23" s="32"/>
      <c r="OBX23" s="47"/>
      <c r="OBY23" s="31"/>
      <c r="OBZ23" s="31"/>
      <c r="OCA23" s="32"/>
      <c r="OCB23" s="32"/>
      <c r="OCC23" s="47"/>
      <c r="OCD23" s="31"/>
      <c r="OCE23" s="31"/>
      <c r="OCF23" s="32"/>
      <c r="OCG23" s="32"/>
      <c r="OCH23" s="47"/>
      <c r="OCI23" s="31"/>
      <c r="OCJ23" s="31"/>
      <c r="OCK23" s="32"/>
      <c r="OCL23" s="32"/>
      <c r="OCM23" s="47"/>
      <c r="OCN23" s="31"/>
      <c r="OCO23" s="31"/>
      <c r="OCP23" s="32"/>
      <c r="OCQ23" s="32"/>
      <c r="OCR23" s="47"/>
      <c r="OCS23" s="31"/>
      <c r="OCT23" s="31"/>
      <c r="OCU23" s="32"/>
      <c r="OCV23" s="32"/>
      <c r="OCW23" s="47"/>
      <c r="OCX23" s="31"/>
      <c r="OCY23" s="31"/>
      <c r="OCZ23" s="32"/>
      <c r="ODA23" s="32"/>
      <c r="ODB23" s="47"/>
      <c r="ODC23" s="31"/>
      <c r="ODD23" s="31"/>
      <c r="ODE23" s="32"/>
      <c r="ODF23" s="32"/>
      <c r="ODG23" s="47"/>
      <c r="ODH23" s="31"/>
      <c r="ODI23" s="31"/>
      <c r="ODJ23" s="32"/>
      <c r="ODK23" s="32"/>
      <c r="ODL23" s="47"/>
      <c r="ODM23" s="31"/>
      <c r="ODN23" s="31"/>
      <c r="ODO23" s="32"/>
      <c r="ODP23" s="32"/>
      <c r="ODQ23" s="47"/>
      <c r="ODR23" s="31"/>
      <c r="ODS23" s="31"/>
      <c r="ODT23" s="32"/>
      <c r="ODU23" s="32"/>
      <c r="ODV23" s="47"/>
      <c r="ODW23" s="31"/>
      <c r="ODX23" s="31"/>
      <c r="ODY23" s="32"/>
      <c r="ODZ23" s="32"/>
      <c r="OEA23" s="47"/>
      <c r="OEB23" s="31"/>
      <c r="OEC23" s="31"/>
      <c r="OED23" s="32"/>
      <c r="OEE23" s="32"/>
      <c r="OEF23" s="47"/>
      <c r="OEG23" s="31"/>
      <c r="OEH23" s="31"/>
      <c r="OEI23" s="32"/>
      <c r="OEJ23" s="32"/>
      <c r="OEK23" s="47"/>
      <c r="OEL23" s="31"/>
      <c r="OEM23" s="31"/>
      <c r="OEN23" s="32"/>
      <c r="OEO23" s="32"/>
      <c r="OEP23" s="47"/>
      <c r="OEQ23" s="31"/>
      <c r="OER23" s="31"/>
      <c r="OES23" s="32"/>
      <c r="OET23" s="32"/>
      <c r="OEU23" s="47"/>
      <c r="OEV23" s="31"/>
      <c r="OEW23" s="31"/>
      <c r="OEX23" s="32"/>
      <c r="OEY23" s="32"/>
      <c r="OEZ23" s="47"/>
      <c r="OFA23" s="31"/>
      <c r="OFB23" s="31"/>
      <c r="OFC23" s="32"/>
      <c r="OFD23" s="32"/>
      <c r="OFE23" s="47"/>
      <c r="OFF23" s="31"/>
      <c r="OFG23" s="31"/>
      <c r="OFH23" s="32"/>
      <c r="OFI23" s="32"/>
      <c r="OFJ23" s="47"/>
      <c r="OFK23" s="31"/>
      <c r="OFL23" s="31"/>
      <c r="OFM23" s="32"/>
      <c r="OFN23" s="32"/>
      <c r="OFO23" s="47"/>
      <c r="OFP23" s="31"/>
      <c r="OFQ23" s="31"/>
      <c r="OFR23" s="32"/>
      <c r="OFS23" s="32"/>
      <c r="OFT23" s="47"/>
      <c r="OFU23" s="31"/>
      <c r="OFV23" s="31"/>
      <c r="OFW23" s="32"/>
      <c r="OFX23" s="32"/>
      <c r="OFY23" s="47"/>
      <c r="OFZ23" s="31"/>
      <c r="OGA23" s="31"/>
      <c r="OGB23" s="32"/>
      <c r="OGC23" s="32"/>
      <c r="OGD23" s="47"/>
      <c r="OGE23" s="31"/>
      <c r="OGF23" s="31"/>
      <c r="OGG23" s="32"/>
      <c r="OGH23" s="32"/>
      <c r="OGI23" s="47"/>
      <c r="OGJ23" s="31"/>
      <c r="OGK23" s="31"/>
      <c r="OGL23" s="32"/>
      <c r="OGM23" s="32"/>
      <c r="OGN23" s="47"/>
      <c r="OGO23" s="31"/>
      <c r="OGP23" s="31"/>
      <c r="OGQ23" s="32"/>
      <c r="OGR23" s="32"/>
      <c r="OGS23" s="47"/>
      <c r="OGT23" s="31"/>
      <c r="OGU23" s="31"/>
      <c r="OGV23" s="32"/>
      <c r="OGW23" s="32"/>
      <c r="OGX23" s="47"/>
      <c r="OGY23" s="31"/>
      <c r="OGZ23" s="31"/>
      <c r="OHA23" s="32"/>
      <c r="OHB23" s="32"/>
      <c r="OHC23" s="47"/>
      <c r="OHD23" s="31"/>
      <c r="OHE23" s="31"/>
      <c r="OHF23" s="32"/>
      <c r="OHG23" s="32"/>
      <c r="OHH23" s="47"/>
      <c r="OHI23" s="31"/>
      <c r="OHJ23" s="31"/>
      <c r="OHK23" s="32"/>
      <c r="OHL23" s="32"/>
      <c r="OHM23" s="47"/>
      <c r="OHN23" s="31"/>
      <c r="OHO23" s="31"/>
      <c r="OHP23" s="32"/>
      <c r="OHQ23" s="32"/>
      <c r="OHR23" s="47"/>
      <c r="OHS23" s="31"/>
      <c r="OHT23" s="31"/>
      <c r="OHU23" s="32"/>
      <c r="OHV23" s="32"/>
      <c r="OHW23" s="47"/>
      <c r="OHX23" s="31"/>
      <c r="OHY23" s="31"/>
      <c r="OHZ23" s="32"/>
      <c r="OIA23" s="32"/>
      <c r="OIB23" s="47"/>
      <c r="OIC23" s="31"/>
      <c r="OID23" s="31"/>
      <c r="OIE23" s="32"/>
      <c r="OIF23" s="32"/>
      <c r="OIG23" s="47"/>
      <c r="OIH23" s="31"/>
      <c r="OII23" s="31"/>
      <c r="OIJ23" s="32"/>
      <c r="OIK23" s="32"/>
      <c r="OIL23" s="47"/>
      <c r="OIM23" s="31"/>
      <c r="OIN23" s="31"/>
      <c r="OIO23" s="32"/>
      <c r="OIP23" s="32"/>
      <c r="OIQ23" s="47"/>
      <c r="OIR23" s="31"/>
      <c r="OIS23" s="31"/>
      <c r="OIT23" s="32"/>
      <c r="OIU23" s="32"/>
      <c r="OIV23" s="47"/>
      <c r="OIW23" s="31"/>
      <c r="OIX23" s="31"/>
      <c r="OIY23" s="32"/>
      <c r="OIZ23" s="32"/>
      <c r="OJA23" s="47"/>
      <c r="OJB23" s="31"/>
      <c r="OJC23" s="31"/>
      <c r="OJD23" s="32"/>
      <c r="OJE23" s="32"/>
      <c r="OJF23" s="47"/>
      <c r="OJG23" s="31"/>
      <c r="OJH23" s="31"/>
      <c r="OJI23" s="32"/>
      <c r="OJJ23" s="32"/>
      <c r="OJK23" s="47"/>
      <c r="OJL23" s="31"/>
      <c r="OJM23" s="31"/>
      <c r="OJN23" s="32"/>
      <c r="OJO23" s="32"/>
      <c r="OJP23" s="47"/>
      <c r="OJQ23" s="31"/>
      <c r="OJR23" s="31"/>
      <c r="OJS23" s="32"/>
      <c r="OJT23" s="32"/>
      <c r="OJU23" s="47"/>
      <c r="OJV23" s="31"/>
      <c r="OJW23" s="31"/>
      <c r="OJX23" s="32"/>
      <c r="OJY23" s="32"/>
      <c r="OJZ23" s="47"/>
      <c r="OKA23" s="31"/>
      <c r="OKB23" s="31"/>
      <c r="OKC23" s="32"/>
      <c r="OKD23" s="32"/>
      <c r="OKE23" s="47"/>
      <c r="OKF23" s="31"/>
      <c r="OKG23" s="31"/>
      <c r="OKH23" s="32"/>
      <c r="OKI23" s="32"/>
      <c r="OKJ23" s="47"/>
      <c r="OKK23" s="31"/>
      <c r="OKL23" s="31"/>
      <c r="OKM23" s="32"/>
      <c r="OKN23" s="32"/>
      <c r="OKO23" s="47"/>
      <c r="OKP23" s="31"/>
      <c r="OKQ23" s="31"/>
      <c r="OKR23" s="32"/>
      <c r="OKS23" s="32"/>
      <c r="OKT23" s="47"/>
      <c r="OKU23" s="31"/>
      <c r="OKV23" s="31"/>
      <c r="OKW23" s="32"/>
      <c r="OKX23" s="32"/>
      <c r="OKY23" s="47"/>
      <c r="OKZ23" s="31"/>
      <c r="OLA23" s="31"/>
      <c r="OLB23" s="32"/>
      <c r="OLC23" s="32"/>
      <c r="OLD23" s="47"/>
      <c r="OLE23" s="31"/>
      <c r="OLF23" s="31"/>
      <c r="OLG23" s="32"/>
      <c r="OLH23" s="32"/>
      <c r="OLI23" s="47"/>
      <c r="OLJ23" s="31"/>
      <c r="OLK23" s="31"/>
      <c r="OLL23" s="32"/>
      <c r="OLM23" s="32"/>
      <c r="OLN23" s="47"/>
      <c r="OLO23" s="31"/>
      <c r="OLP23" s="31"/>
      <c r="OLQ23" s="32"/>
      <c r="OLR23" s="32"/>
      <c r="OLS23" s="47"/>
      <c r="OLT23" s="31"/>
      <c r="OLU23" s="31"/>
      <c r="OLV23" s="32"/>
      <c r="OLW23" s="32"/>
      <c r="OLX23" s="47"/>
      <c r="OLY23" s="31"/>
      <c r="OLZ23" s="31"/>
      <c r="OMA23" s="32"/>
      <c r="OMB23" s="32"/>
      <c r="OMC23" s="47"/>
      <c r="OMD23" s="31"/>
      <c r="OME23" s="31"/>
      <c r="OMF23" s="32"/>
      <c r="OMG23" s="32"/>
      <c r="OMH23" s="47"/>
      <c r="OMI23" s="31"/>
      <c r="OMJ23" s="31"/>
      <c r="OMK23" s="32"/>
      <c r="OML23" s="32"/>
      <c r="OMM23" s="47"/>
      <c r="OMN23" s="31"/>
      <c r="OMO23" s="31"/>
      <c r="OMP23" s="32"/>
      <c r="OMQ23" s="32"/>
      <c r="OMR23" s="47"/>
      <c r="OMS23" s="31"/>
      <c r="OMT23" s="31"/>
      <c r="OMU23" s="32"/>
      <c r="OMV23" s="32"/>
      <c r="OMW23" s="47"/>
      <c r="OMX23" s="31"/>
      <c r="OMY23" s="31"/>
      <c r="OMZ23" s="32"/>
      <c r="ONA23" s="32"/>
      <c r="ONB23" s="47"/>
      <c r="ONC23" s="31"/>
      <c r="OND23" s="31"/>
      <c r="ONE23" s="32"/>
      <c r="ONF23" s="32"/>
      <c r="ONG23" s="47"/>
      <c r="ONH23" s="31"/>
      <c r="ONI23" s="31"/>
      <c r="ONJ23" s="32"/>
      <c r="ONK23" s="32"/>
      <c r="ONL23" s="47"/>
      <c r="ONM23" s="31"/>
      <c r="ONN23" s="31"/>
      <c r="ONO23" s="32"/>
      <c r="ONP23" s="32"/>
      <c r="ONQ23" s="47"/>
      <c r="ONR23" s="31"/>
      <c r="ONS23" s="31"/>
      <c r="ONT23" s="32"/>
      <c r="ONU23" s="32"/>
      <c r="ONV23" s="47"/>
      <c r="ONW23" s="31"/>
      <c r="ONX23" s="31"/>
      <c r="ONY23" s="32"/>
      <c r="ONZ23" s="32"/>
      <c r="OOA23" s="47"/>
      <c r="OOB23" s="31"/>
      <c r="OOC23" s="31"/>
      <c r="OOD23" s="32"/>
      <c r="OOE23" s="32"/>
      <c r="OOF23" s="47"/>
      <c r="OOG23" s="31"/>
      <c r="OOH23" s="31"/>
      <c r="OOI23" s="32"/>
      <c r="OOJ23" s="32"/>
      <c r="OOK23" s="47"/>
      <c r="OOL23" s="31"/>
      <c r="OOM23" s="31"/>
      <c r="OON23" s="32"/>
      <c r="OOO23" s="32"/>
      <c r="OOP23" s="47"/>
      <c r="OOQ23" s="31"/>
      <c r="OOR23" s="31"/>
      <c r="OOS23" s="32"/>
      <c r="OOT23" s="32"/>
      <c r="OOU23" s="47"/>
      <c r="OOV23" s="31"/>
      <c r="OOW23" s="31"/>
      <c r="OOX23" s="32"/>
      <c r="OOY23" s="32"/>
      <c r="OOZ23" s="47"/>
      <c r="OPA23" s="31"/>
      <c r="OPB23" s="31"/>
      <c r="OPC23" s="32"/>
      <c r="OPD23" s="32"/>
      <c r="OPE23" s="47"/>
      <c r="OPF23" s="31"/>
      <c r="OPG23" s="31"/>
      <c r="OPH23" s="32"/>
      <c r="OPI23" s="32"/>
      <c r="OPJ23" s="47"/>
      <c r="OPK23" s="31"/>
      <c r="OPL23" s="31"/>
      <c r="OPM23" s="32"/>
      <c r="OPN23" s="32"/>
      <c r="OPO23" s="47"/>
      <c r="OPP23" s="31"/>
      <c r="OPQ23" s="31"/>
      <c r="OPR23" s="32"/>
      <c r="OPS23" s="32"/>
      <c r="OPT23" s="47"/>
      <c r="OPU23" s="31"/>
      <c r="OPV23" s="31"/>
      <c r="OPW23" s="32"/>
      <c r="OPX23" s="32"/>
      <c r="OPY23" s="47"/>
      <c r="OPZ23" s="31"/>
      <c r="OQA23" s="31"/>
      <c r="OQB23" s="32"/>
      <c r="OQC23" s="32"/>
      <c r="OQD23" s="47"/>
      <c r="OQE23" s="31"/>
      <c r="OQF23" s="31"/>
      <c r="OQG23" s="32"/>
      <c r="OQH23" s="32"/>
      <c r="OQI23" s="47"/>
      <c r="OQJ23" s="31"/>
      <c r="OQK23" s="31"/>
      <c r="OQL23" s="32"/>
      <c r="OQM23" s="32"/>
      <c r="OQN23" s="47"/>
      <c r="OQO23" s="31"/>
      <c r="OQP23" s="31"/>
      <c r="OQQ23" s="32"/>
      <c r="OQR23" s="32"/>
      <c r="OQS23" s="47"/>
      <c r="OQT23" s="31"/>
      <c r="OQU23" s="31"/>
      <c r="OQV23" s="32"/>
      <c r="OQW23" s="32"/>
      <c r="OQX23" s="47"/>
      <c r="OQY23" s="31"/>
      <c r="OQZ23" s="31"/>
      <c r="ORA23" s="32"/>
      <c r="ORB23" s="32"/>
      <c r="ORC23" s="47"/>
      <c r="ORD23" s="31"/>
      <c r="ORE23" s="31"/>
      <c r="ORF23" s="32"/>
      <c r="ORG23" s="32"/>
      <c r="ORH23" s="47"/>
      <c r="ORI23" s="31"/>
      <c r="ORJ23" s="31"/>
      <c r="ORK23" s="32"/>
      <c r="ORL23" s="32"/>
      <c r="ORM23" s="47"/>
      <c r="ORN23" s="31"/>
      <c r="ORO23" s="31"/>
      <c r="ORP23" s="32"/>
      <c r="ORQ23" s="32"/>
      <c r="ORR23" s="47"/>
      <c r="ORS23" s="31"/>
      <c r="ORT23" s="31"/>
      <c r="ORU23" s="32"/>
      <c r="ORV23" s="32"/>
      <c r="ORW23" s="47"/>
      <c r="ORX23" s="31"/>
      <c r="ORY23" s="31"/>
      <c r="ORZ23" s="32"/>
      <c r="OSA23" s="32"/>
      <c r="OSB23" s="47"/>
      <c r="OSC23" s="31"/>
      <c r="OSD23" s="31"/>
      <c r="OSE23" s="32"/>
      <c r="OSF23" s="32"/>
      <c r="OSG23" s="47"/>
      <c r="OSH23" s="31"/>
      <c r="OSI23" s="31"/>
      <c r="OSJ23" s="32"/>
      <c r="OSK23" s="32"/>
      <c r="OSL23" s="47"/>
      <c r="OSM23" s="31"/>
      <c r="OSN23" s="31"/>
      <c r="OSO23" s="32"/>
      <c r="OSP23" s="32"/>
      <c r="OSQ23" s="47"/>
      <c r="OSR23" s="31"/>
      <c r="OSS23" s="31"/>
      <c r="OST23" s="32"/>
      <c r="OSU23" s="32"/>
      <c r="OSV23" s="47"/>
      <c r="OSW23" s="31"/>
      <c r="OSX23" s="31"/>
      <c r="OSY23" s="32"/>
      <c r="OSZ23" s="32"/>
      <c r="OTA23" s="47"/>
      <c r="OTB23" s="31"/>
      <c r="OTC23" s="31"/>
      <c r="OTD23" s="32"/>
      <c r="OTE23" s="32"/>
      <c r="OTF23" s="47"/>
      <c r="OTG23" s="31"/>
      <c r="OTH23" s="31"/>
      <c r="OTI23" s="32"/>
      <c r="OTJ23" s="32"/>
      <c r="OTK23" s="47"/>
      <c r="OTL23" s="31"/>
      <c r="OTM23" s="31"/>
      <c r="OTN23" s="32"/>
      <c r="OTO23" s="32"/>
      <c r="OTP23" s="47"/>
      <c r="OTQ23" s="31"/>
      <c r="OTR23" s="31"/>
      <c r="OTS23" s="32"/>
      <c r="OTT23" s="32"/>
      <c r="OTU23" s="47"/>
      <c r="OTV23" s="31"/>
      <c r="OTW23" s="31"/>
      <c r="OTX23" s="32"/>
      <c r="OTY23" s="32"/>
      <c r="OTZ23" s="47"/>
      <c r="OUA23" s="31"/>
      <c r="OUB23" s="31"/>
      <c r="OUC23" s="32"/>
      <c r="OUD23" s="32"/>
      <c r="OUE23" s="47"/>
      <c r="OUF23" s="31"/>
      <c r="OUG23" s="31"/>
      <c r="OUH23" s="32"/>
      <c r="OUI23" s="32"/>
      <c r="OUJ23" s="47"/>
      <c r="OUK23" s="31"/>
      <c r="OUL23" s="31"/>
      <c r="OUM23" s="32"/>
      <c r="OUN23" s="32"/>
      <c r="OUO23" s="47"/>
      <c r="OUP23" s="31"/>
      <c r="OUQ23" s="31"/>
      <c r="OUR23" s="32"/>
      <c r="OUS23" s="32"/>
      <c r="OUT23" s="47"/>
      <c r="OUU23" s="31"/>
      <c r="OUV23" s="31"/>
      <c r="OUW23" s="32"/>
      <c r="OUX23" s="32"/>
      <c r="OUY23" s="47"/>
      <c r="OUZ23" s="31"/>
      <c r="OVA23" s="31"/>
      <c r="OVB23" s="32"/>
      <c r="OVC23" s="32"/>
      <c r="OVD23" s="47"/>
      <c r="OVE23" s="31"/>
      <c r="OVF23" s="31"/>
      <c r="OVG23" s="32"/>
      <c r="OVH23" s="32"/>
      <c r="OVI23" s="47"/>
      <c r="OVJ23" s="31"/>
      <c r="OVK23" s="31"/>
      <c r="OVL23" s="32"/>
      <c r="OVM23" s="32"/>
      <c r="OVN23" s="47"/>
      <c r="OVO23" s="31"/>
      <c r="OVP23" s="31"/>
      <c r="OVQ23" s="32"/>
      <c r="OVR23" s="32"/>
      <c r="OVS23" s="47"/>
      <c r="OVT23" s="31"/>
      <c r="OVU23" s="31"/>
      <c r="OVV23" s="32"/>
      <c r="OVW23" s="32"/>
      <c r="OVX23" s="47"/>
      <c r="OVY23" s="31"/>
      <c r="OVZ23" s="31"/>
      <c r="OWA23" s="32"/>
      <c r="OWB23" s="32"/>
      <c r="OWC23" s="47"/>
      <c r="OWD23" s="31"/>
      <c r="OWE23" s="31"/>
      <c r="OWF23" s="32"/>
      <c r="OWG23" s="32"/>
      <c r="OWH23" s="47"/>
      <c r="OWI23" s="31"/>
      <c r="OWJ23" s="31"/>
      <c r="OWK23" s="32"/>
      <c r="OWL23" s="32"/>
      <c r="OWM23" s="47"/>
      <c r="OWN23" s="31"/>
      <c r="OWO23" s="31"/>
      <c r="OWP23" s="32"/>
      <c r="OWQ23" s="32"/>
      <c r="OWR23" s="47"/>
      <c r="OWS23" s="31"/>
      <c r="OWT23" s="31"/>
      <c r="OWU23" s="32"/>
      <c r="OWV23" s="32"/>
      <c r="OWW23" s="47"/>
      <c r="OWX23" s="31"/>
      <c r="OWY23" s="31"/>
      <c r="OWZ23" s="32"/>
      <c r="OXA23" s="32"/>
      <c r="OXB23" s="47"/>
      <c r="OXC23" s="31"/>
      <c r="OXD23" s="31"/>
      <c r="OXE23" s="32"/>
      <c r="OXF23" s="32"/>
      <c r="OXG23" s="47"/>
      <c r="OXH23" s="31"/>
      <c r="OXI23" s="31"/>
      <c r="OXJ23" s="32"/>
      <c r="OXK23" s="32"/>
      <c r="OXL23" s="47"/>
      <c r="OXM23" s="31"/>
      <c r="OXN23" s="31"/>
      <c r="OXO23" s="32"/>
      <c r="OXP23" s="32"/>
      <c r="OXQ23" s="47"/>
      <c r="OXR23" s="31"/>
      <c r="OXS23" s="31"/>
      <c r="OXT23" s="32"/>
      <c r="OXU23" s="32"/>
      <c r="OXV23" s="47"/>
      <c r="OXW23" s="31"/>
      <c r="OXX23" s="31"/>
      <c r="OXY23" s="32"/>
      <c r="OXZ23" s="32"/>
      <c r="OYA23" s="47"/>
      <c r="OYB23" s="31"/>
      <c r="OYC23" s="31"/>
      <c r="OYD23" s="32"/>
      <c r="OYE23" s="32"/>
      <c r="OYF23" s="47"/>
      <c r="OYG23" s="31"/>
      <c r="OYH23" s="31"/>
      <c r="OYI23" s="32"/>
      <c r="OYJ23" s="32"/>
      <c r="OYK23" s="47"/>
      <c r="OYL23" s="31"/>
      <c r="OYM23" s="31"/>
      <c r="OYN23" s="32"/>
      <c r="OYO23" s="32"/>
      <c r="OYP23" s="47"/>
      <c r="OYQ23" s="31"/>
      <c r="OYR23" s="31"/>
      <c r="OYS23" s="32"/>
      <c r="OYT23" s="32"/>
      <c r="OYU23" s="47"/>
      <c r="OYV23" s="31"/>
      <c r="OYW23" s="31"/>
      <c r="OYX23" s="32"/>
      <c r="OYY23" s="32"/>
      <c r="OYZ23" s="47"/>
      <c r="OZA23" s="31"/>
      <c r="OZB23" s="31"/>
      <c r="OZC23" s="32"/>
      <c r="OZD23" s="32"/>
      <c r="OZE23" s="47"/>
      <c r="OZF23" s="31"/>
      <c r="OZG23" s="31"/>
      <c r="OZH23" s="32"/>
      <c r="OZI23" s="32"/>
      <c r="OZJ23" s="47"/>
      <c r="OZK23" s="31"/>
      <c r="OZL23" s="31"/>
      <c r="OZM23" s="32"/>
      <c r="OZN23" s="32"/>
      <c r="OZO23" s="47"/>
      <c r="OZP23" s="31"/>
      <c r="OZQ23" s="31"/>
      <c r="OZR23" s="32"/>
      <c r="OZS23" s="32"/>
      <c r="OZT23" s="47"/>
      <c r="OZU23" s="31"/>
      <c r="OZV23" s="31"/>
      <c r="OZW23" s="32"/>
      <c r="OZX23" s="32"/>
      <c r="OZY23" s="47"/>
      <c r="OZZ23" s="31"/>
      <c r="PAA23" s="31"/>
      <c r="PAB23" s="32"/>
      <c r="PAC23" s="32"/>
      <c r="PAD23" s="47"/>
      <c r="PAE23" s="31"/>
      <c r="PAF23" s="31"/>
      <c r="PAG23" s="32"/>
      <c r="PAH23" s="32"/>
      <c r="PAI23" s="47"/>
      <c r="PAJ23" s="31"/>
      <c r="PAK23" s="31"/>
      <c r="PAL23" s="32"/>
      <c r="PAM23" s="32"/>
      <c r="PAN23" s="47"/>
      <c r="PAO23" s="31"/>
      <c r="PAP23" s="31"/>
      <c r="PAQ23" s="32"/>
      <c r="PAR23" s="32"/>
      <c r="PAS23" s="47"/>
      <c r="PAT23" s="31"/>
      <c r="PAU23" s="31"/>
      <c r="PAV23" s="32"/>
      <c r="PAW23" s="32"/>
      <c r="PAX23" s="47"/>
      <c r="PAY23" s="31"/>
      <c r="PAZ23" s="31"/>
      <c r="PBA23" s="32"/>
      <c r="PBB23" s="32"/>
      <c r="PBC23" s="47"/>
      <c r="PBD23" s="31"/>
      <c r="PBE23" s="31"/>
      <c r="PBF23" s="32"/>
      <c r="PBG23" s="32"/>
      <c r="PBH23" s="47"/>
      <c r="PBI23" s="31"/>
      <c r="PBJ23" s="31"/>
      <c r="PBK23" s="32"/>
      <c r="PBL23" s="32"/>
      <c r="PBM23" s="47"/>
      <c r="PBN23" s="31"/>
      <c r="PBO23" s="31"/>
      <c r="PBP23" s="32"/>
      <c r="PBQ23" s="32"/>
      <c r="PBR23" s="47"/>
      <c r="PBS23" s="31"/>
      <c r="PBT23" s="31"/>
      <c r="PBU23" s="32"/>
      <c r="PBV23" s="32"/>
      <c r="PBW23" s="47"/>
      <c r="PBX23" s="31"/>
      <c r="PBY23" s="31"/>
      <c r="PBZ23" s="32"/>
      <c r="PCA23" s="32"/>
      <c r="PCB23" s="47"/>
      <c r="PCC23" s="31"/>
      <c r="PCD23" s="31"/>
      <c r="PCE23" s="32"/>
      <c r="PCF23" s="32"/>
      <c r="PCG23" s="47"/>
      <c r="PCH23" s="31"/>
      <c r="PCI23" s="31"/>
      <c r="PCJ23" s="32"/>
      <c r="PCK23" s="32"/>
      <c r="PCL23" s="47"/>
      <c r="PCM23" s="31"/>
      <c r="PCN23" s="31"/>
      <c r="PCO23" s="32"/>
      <c r="PCP23" s="32"/>
      <c r="PCQ23" s="47"/>
      <c r="PCR23" s="31"/>
      <c r="PCS23" s="31"/>
      <c r="PCT23" s="32"/>
      <c r="PCU23" s="32"/>
      <c r="PCV23" s="47"/>
      <c r="PCW23" s="31"/>
      <c r="PCX23" s="31"/>
      <c r="PCY23" s="32"/>
      <c r="PCZ23" s="32"/>
      <c r="PDA23" s="47"/>
      <c r="PDB23" s="31"/>
      <c r="PDC23" s="31"/>
      <c r="PDD23" s="32"/>
      <c r="PDE23" s="32"/>
      <c r="PDF23" s="47"/>
      <c r="PDG23" s="31"/>
      <c r="PDH23" s="31"/>
      <c r="PDI23" s="32"/>
      <c r="PDJ23" s="32"/>
      <c r="PDK23" s="47"/>
      <c r="PDL23" s="31"/>
      <c r="PDM23" s="31"/>
      <c r="PDN23" s="32"/>
      <c r="PDO23" s="32"/>
      <c r="PDP23" s="47"/>
      <c r="PDQ23" s="31"/>
      <c r="PDR23" s="31"/>
      <c r="PDS23" s="32"/>
      <c r="PDT23" s="32"/>
      <c r="PDU23" s="47"/>
      <c r="PDV23" s="31"/>
      <c r="PDW23" s="31"/>
      <c r="PDX23" s="32"/>
      <c r="PDY23" s="32"/>
      <c r="PDZ23" s="47"/>
      <c r="PEA23" s="31"/>
      <c r="PEB23" s="31"/>
      <c r="PEC23" s="32"/>
      <c r="PED23" s="32"/>
      <c r="PEE23" s="47"/>
      <c r="PEF23" s="31"/>
      <c r="PEG23" s="31"/>
      <c r="PEH23" s="32"/>
      <c r="PEI23" s="32"/>
      <c r="PEJ23" s="47"/>
      <c r="PEK23" s="31"/>
      <c r="PEL23" s="31"/>
      <c r="PEM23" s="32"/>
      <c r="PEN23" s="32"/>
      <c r="PEO23" s="47"/>
      <c r="PEP23" s="31"/>
      <c r="PEQ23" s="31"/>
      <c r="PER23" s="32"/>
      <c r="PES23" s="32"/>
      <c r="PET23" s="47"/>
      <c r="PEU23" s="31"/>
      <c r="PEV23" s="31"/>
      <c r="PEW23" s="32"/>
      <c r="PEX23" s="32"/>
      <c r="PEY23" s="47"/>
      <c r="PEZ23" s="31"/>
      <c r="PFA23" s="31"/>
      <c r="PFB23" s="32"/>
      <c r="PFC23" s="32"/>
      <c r="PFD23" s="47"/>
      <c r="PFE23" s="31"/>
      <c r="PFF23" s="31"/>
      <c r="PFG23" s="32"/>
      <c r="PFH23" s="32"/>
      <c r="PFI23" s="47"/>
      <c r="PFJ23" s="31"/>
      <c r="PFK23" s="31"/>
      <c r="PFL23" s="32"/>
      <c r="PFM23" s="32"/>
      <c r="PFN23" s="47"/>
      <c r="PFO23" s="31"/>
      <c r="PFP23" s="31"/>
      <c r="PFQ23" s="32"/>
      <c r="PFR23" s="32"/>
      <c r="PFS23" s="47"/>
      <c r="PFT23" s="31"/>
      <c r="PFU23" s="31"/>
      <c r="PFV23" s="32"/>
      <c r="PFW23" s="32"/>
      <c r="PFX23" s="47"/>
      <c r="PFY23" s="31"/>
      <c r="PFZ23" s="31"/>
      <c r="PGA23" s="32"/>
      <c r="PGB23" s="32"/>
      <c r="PGC23" s="47"/>
      <c r="PGD23" s="31"/>
      <c r="PGE23" s="31"/>
      <c r="PGF23" s="32"/>
      <c r="PGG23" s="32"/>
      <c r="PGH23" s="47"/>
      <c r="PGI23" s="31"/>
      <c r="PGJ23" s="31"/>
      <c r="PGK23" s="32"/>
      <c r="PGL23" s="32"/>
      <c r="PGM23" s="47"/>
      <c r="PGN23" s="31"/>
      <c r="PGO23" s="31"/>
      <c r="PGP23" s="32"/>
      <c r="PGQ23" s="32"/>
      <c r="PGR23" s="47"/>
      <c r="PGS23" s="31"/>
      <c r="PGT23" s="31"/>
      <c r="PGU23" s="32"/>
      <c r="PGV23" s="32"/>
      <c r="PGW23" s="47"/>
      <c r="PGX23" s="31"/>
      <c r="PGY23" s="31"/>
      <c r="PGZ23" s="32"/>
      <c r="PHA23" s="32"/>
      <c r="PHB23" s="47"/>
      <c r="PHC23" s="31"/>
      <c r="PHD23" s="31"/>
      <c r="PHE23" s="32"/>
      <c r="PHF23" s="32"/>
      <c r="PHG23" s="47"/>
      <c r="PHH23" s="31"/>
      <c r="PHI23" s="31"/>
      <c r="PHJ23" s="32"/>
      <c r="PHK23" s="32"/>
      <c r="PHL23" s="47"/>
      <c r="PHM23" s="31"/>
      <c r="PHN23" s="31"/>
      <c r="PHO23" s="32"/>
      <c r="PHP23" s="32"/>
      <c r="PHQ23" s="47"/>
      <c r="PHR23" s="31"/>
      <c r="PHS23" s="31"/>
      <c r="PHT23" s="32"/>
      <c r="PHU23" s="32"/>
      <c r="PHV23" s="47"/>
      <c r="PHW23" s="31"/>
      <c r="PHX23" s="31"/>
      <c r="PHY23" s="32"/>
      <c r="PHZ23" s="32"/>
      <c r="PIA23" s="47"/>
      <c r="PIB23" s="31"/>
      <c r="PIC23" s="31"/>
      <c r="PID23" s="32"/>
      <c r="PIE23" s="32"/>
      <c r="PIF23" s="47"/>
      <c r="PIG23" s="31"/>
      <c r="PIH23" s="31"/>
      <c r="PII23" s="32"/>
      <c r="PIJ23" s="32"/>
      <c r="PIK23" s="47"/>
      <c r="PIL23" s="31"/>
      <c r="PIM23" s="31"/>
      <c r="PIN23" s="32"/>
      <c r="PIO23" s="32"/>
      <c r="PIP23" s="47"/>
      <c r="PIQ23" s="31"/>
      <c r="PIR23" s="31"/>
      <c r="PIS23" s="32"/>
      <c r="PIT23" s="32"/>
      <c r="PIU23" s="47"/>
      <c r="PIV23" s="31"/>
      <c r="PIW23" s="31"/>
      <c r="PIX23" s="32"/>
      <c r="PIY23" s="32"/>
      <c r="PIZ23" s="47"/>
      <c r="PJA23" s="31"/>
      <c r="PJB23" s="31"/>
      <c r="PJC23" s="32"/>
      <c r="PJD23" s="32"/>
      <c r="PJE23" s="47"/>
      <c r="PJF23" s="31"/>
      <c r="PJG23" s="31"/>
      <c r="PJH23" s="32"/>
      <c r="PJI23" s="32"/>
      <c r="PJJ23" s="47"/>
      <c r="PJK23" s="31"/>
      <c r="PJL23" s="31"/>
      <c r="PJM23" s="32"/>
      <c r="PJN23" s="32"/>
      <c r="PJO23" s="47"/>
      <c r="PJP23" s="31"/>
      <c r="PJQ23" s="31"/>
      <c r="PJR23" s="32"/>
      <c r="PJS23" s="32"/>
      <c r="PJT23" s="47"/>
      <c r="PJU23" s="31"/>
      <c r="PJV23" s="31"/>
      <c r="PJW23" s="32"/>
      <c r="PJX23" s="32"/>
      <c r="PJY23" s="47"/>
      <c r="PJZ23" s="31"/>
      <c r="PKA23" s="31"/>
      <c r="PKB23" s="32"/>
      <c r="PKC23" s="32"/>
      <c r="PKD23" s="47"/>
      <c r="PKE23" s="31"/>
      <c r="PKF23" s="31"/>
      <c r="PKG23" s="32"/>
      <c r="PKH23" s="32"/>
      <c r="PKI23" s="47"/>
      <c r="PKJ23" s="31"/>
      <c r="PKK23" s="31"/>
      <c r="PKL23" s="32"/>
      <c r="PKM23" s="32"/>
      <c r="PKN23" s="47"/>
      <c r="PKO23" s="31"/>
      <c r="PKP23" s="31"/>
      <c r="PKQ23" s="32"/>
      <c r="PKR23" s="32"/>
      <c r="PKS23" s="47"/>
      <c r="PKT23" s="31"/>
      <c r="PKU23" s="31"/>
      <c r="PKV23" s="32"/>
      <c r="PKW23" s="32"/>
      <c r="PKX23" s="47"/>
      <c r="PKY23" s="31"/>
      <c r="PKZ23" s="31"/>
      <c r="PLA23" s="32"/>
      <c r="PLB23" s="32"/>
      <c r="PLC23" s="47"/>
      <c r="PLD23" s="31"/>
      <c r="PLE23" s="31"/>
      <c r="PLF23" s="32"/>
      <c r="PLG23" s="32"/>
      <c r="PLH23" s="47"/>
      <c r="PLI23" s="31"/>
      <c r="PLJ23" s="31"/>
      <c r="PLK23" s="32"/>
      <c r="PLL23" s="32"/>
      <c r="PLM23" s="47"/>
      <c r="PLN23" s="31"/>
      <c r="PLO23" s="31"/>
      <c r="PLP23" s="32"/>
      <c r="PLQ23" s="32"/>
      <c r="PLR23" s="47"/>
      <c r="PLS23" s="31"/>
      <c r="PLT23" s="31"/>
      <c r="PLU23" s="32"/>
      <c r="PLV23" s="32"/>
      <c r="PLW23" s="47"/>
      <c r="PLX23" s="31"/>
      <c r="PLY23" s="31"/>
      <c r="PLZ23" s="32"/>
      <c r="PMA23" s="32"/>
      <c r="PMB23" s="47"/>
      <c r="PMC23" s="31"/>
      <c r="PMD23" s="31"/>
      <c r="PME23" s="32"/>
      <c r="PMF23" s="32"/>
      <c r="PMG23" s="47"/>
      <c r="PMH23" s="31"/>
      <c r="PMI23" s="31"/>
      <c r="PMJ23" s="32"/>
      <c r="PMK23" s="32"/>
      <c r="PML23" s="47"/>
      <c r="PMM23" s="31"/>
      <c r="PMN23" s="31"/>
      <c r="PMO23" s="32"/>
      <c r="PMP23" s="32"/>
      <c r="PMQ23" s="47"/>
      <c r="PMR23" s="31"/>
      <c r="PMS23" s="31"/>
      <c r="PMT23" s="32"/>
      <c r="PMU23" s="32"/>
      <c r="PMV23" s="47"/>
      <c r="PMW23" s="31"/>
      <c r="PMX23" s="31"/>
      <c r="PMY23" s="32"/>
      <c r="PMZ23" s="32"/>
      <c r="PNA23" s="47"/>
      <c r="PNB23" s="31"/>
      <c r="PNC23" s="31"/>
      <c r="PND23" s="32"/>
      <c r="PNE23" s="32"/>
      <c r="PNF23" s="47"/>
      <c r="PNG23" s="31"/>
      <c r="PNH23" s="31"/>
      <c r="PNI23" s="32"/>
      <c r="PNJ23" s="32"/>
      <c r="PNK23" s="47"/>
      <c r="PNL23" s="31"/>
      <c r="PNM23" s="31"/>
      <c r="PNN23" s="32"/>
      <c r="PNO23" s="32"/>
      <c r="PNP23" s="47"/>
      <c r="PNQ23" s="31"/>
      <c r="PNR23" s="31"/>
      <c r="PNS23" s="32"/>
      <c r="PNT23" s="32"/>
      <c r="PNU23" s="47"/>
      <c r="PNV23" s="31"/>
      <c r="PNW23" s="31"/>
      <c r="PNX23" s="32"/>
      <c r="PNY23" s="32"/>
      <c r="PNZ23" s="47"/>
      <c r="POA23" s="31"/>
      <c r="POB23" s="31"/>
      <c r="POC23" s="32"/>
      <c r="POD23" s="32"/>
      <c r="POE23" s="47"/>
      <c r="POF23" s="31"/>
      <c r="POG23" s="31"/>
      <c r="POH23" s="32"/>
      <c r="POI23" s="32"/>
      <c r="POJ23" s="47"/>
      <c r="POK23" s="31"/>
      <c r="POL23" s="31"/>
      <c r="POM23" s="32"/>
      <c r="PON23" s="32"/>
      <c r="POO23" s="47"/>
      <c r="POP23" s="31"/>
      <c r="POQ23" s="31"/>
      <c r="POR23" s="32"/>
      <c r="POS23" s="32"/>
      <c r="POT23" s="47"/>
      <c r="POU23" s="31"/>
      <c r="POV23" s="31"/>
      <c r="POW23" s="32"/>
      <c r="POX23" s="32"/>
      <c r="POY23" s="47"/>
      <c r="POZ23" s="31"/>
      <c r="PPA23" s="31"/>
      <c r="PPB23" s="32"/>
      <c r="PPC23" s="32"/>
      <c r="PPD23" s="47"/>
      <c r="PPE23" s="31"/>
      <c r="PPF23" s="31"/>
      <c r="PPG23" s="32"/>
      <c r="PPH23" s="32"/>
      <c r="PPI23" s="47"/>
      <c r="PPJ23" s="31"/>
      <c r="PPK23" s="31"/>
      <c r="PPL23" s="32"/>
      <c r="PPM23" s="32"/>
      <c r="PPN23" s="47"/>
      <c r="PPO23" s="31"/>
      <c r="PPP23" s="31"/>
      <c r="PPQ23" s="32"/>
      <c r="PPR23" s="32"/>
      <c r="PPS23" s="47"/>
      <c r="PPT23" s="31"/>
      <c r="PPU23" s="31"/>
      <c r="PPV23" s="32"/>
      <c r="PPW23" s="32"/>
      <c r="PPX23" s="47"/>
      <c r="PPY23" s="31"/>
      <c r="PPZ23" s="31"/>
      <c r="PQA23" s="32"/>
      <c r="PQB23" s="32"/>
      <c r="PQC23" s="47"/>
      <c r="PQD23" s="31"/>
      <c r="PQE23" s="31"/>
      <c r="PQF23" s="32"/>
      <c r="PQG23" s="32"/>
      <c r="PQH23" s="47"/>
      <c r="PQI23" s="31"/>
      <c r="PQJ23" s="31"/>
      <c r="PQK23" s="32"/>
      <c r="PQL23" s="32"/>
      <c r="PQM23" s="47"/>
      <c r="PQN23" s="31"/>
      <c r="PQO23" s="31"/>
      <c r="PQP23" s="32"/>
      <c r="PQQ23" s="32"/>
      <c r="PQR23" s="47"/>
      <c r="PQS23" s="31"/>
      <c r="PQT23" s="31"/>
      <c r="PQU23" s="32"/>
      <c r="PQV23" s="32"/>
      <c r="PQW23" s="47"/>
      <c r="PQX23" s="31"/>
      <c r="PQY23" s="31"/>
      <c r="PQZ23" s="32"/>
      <c r="PRA23" s="32"/>
      <c r="PRB23" s="47"/>
      <c r="PRC23" s="31"/>
      <c r="PRD23" s="31"/>
      <c r="PRE23" s="32"/>
      <c r="PRF23" s="32"/>
      <c r="PRG23" s="47"/>
      <c r="PRH23" s="31"/>
      <c r="PRI23" s="31"/>
      <c r="PRJ23" s="32"/>
      <c r="PRK23" s="32"/>
      <c r="PRL23" s="47"/>
      <c r="PRM23" s="31"/>
      <c r="PRN23" s="31"/>
      <c r="PRO23" s="32"/>
      <c r="PRP23" s="32"/>
      <c r="PRQ23" s="47"/>
      <c r="PRR23" s="31"/>
      <c r="PRS23" s="31"/>
      <c r="PRT23" s="32"/>
      <c r="PRU23" s="32"/>
      <c r="PRV23" s="47"/>
      <c r="PRW23" s="31"/>
      <c r="PRX23" s="31"/>
      <c r="PRY23" s="32"/>
      <c r="PRZ23" s="32"/>
      <c r="PSA23" s="47"/>
      <c r="PSB23" s="31"/>
      <c r="PSC23" s="31"/>
      <c r="PSD23" s="32"/>
      <c r="PSE23" s="32"/>
      <c r="PSF23" s="47"/>
      <c r="PSG23" s="31"/>
      <c r="PSH23" s="31"/>
      <c r="PSI23" s="32"/>
      <c r="PSJ23" s="32"/>
      <c r="PSK23" s="47"/>
      <c r="PSL23" s="31"/>
      <c r="PSM23" s="31"/>
      <c r="PSN23" s="32"/>
      <c r="PSO23" s="32"/>
      <c r="PSP23" s="47"/>
      <c r="PSQ23" s="31"/>
      <c r="PSR23" s="31"/>
      <c r="PSS23" s="32"/>
      <c r="PST23" s="32"/>
      <c r="PSU23" s="47"/>
      <c r="PSV23" s="31"/>
      <c r="PSW23" s="31"/>
      <c r="PSX23" s="32"/>
      <c r="PSY23" s="32"/>
      <c r="PSZ23" s="47"/>
      <c r="PTA23" s="31"/>
      <c r="PTB23" s="31"/>
      <c r="PTC23" s="32"/>
      <c r="PTD23" s="32"/>
      <c r="PTE23" s="47"/>
      <c r="PTF23" s="31"/>
      <c r="PTG23" s="31"/>
      <c r="PTH23" s="32"/>
      <c r="PTI23" s="32"/>
      <c r="PTJ23" s="47"/>
      <c r="PTK23" s="31"/>
      <c r="PTL23" s="31"/>
      <c r="PTM23" s="32"/>
      <c r="PTN23" s="32"/>
      <c r="PTO23" s="47"/>
      <c r="PTP23" s="31"/>
      <c r="PTQ23" s="31"/>
      <c r="PTR23" s="32"/>
      <c r="PTS23" s="32"/>
      <c r="PTT23" s="47"/>
      <c r="PTU23" s="31"/>
      <c r="PTV23" s="31"/>
      <c r="PTW23" s="32"/>
      <c r="PTX23" s="32"/>
      <c r="PTY23" s="47"/>
      <c r="PTZ23" s="31"/>
      <c r="PUA23" s="31"/>
      <c r="PUB23" s="32"/>
      <c r="PUC23" s="32"/>
      <c r="PUD23" s="47"/>
      <c r="PUE23" s="31"/>
      <c r="PUF23" s="31"/>
      <c r="PUG23" s="32"/>
      <c r="PUH23" s="32"/>
      <c r="PUI23" s="47"/>
      <c r="PUJ23" s="31"/>
      <c r="PUK23" s="31"/>
      <c r="PUL23" s="32"/>
      <c r="PUM23" s="32"/>
      <c r="PUN23" s="47"/>
      <c r="PUO23" s="31"/>
      <c r="PUP23" s="31"/>
      <c r="PUQ23" s="32"/>
      <c r="PUR23" s="32"/>
      <c r="PUS23" s="47"/>
      <c r="PUT23" s="31"/>
      <c r="PUU23" s="31"/>
      <c r="PUV23" s="32"/>
      <c r="PUW23" s="32"/>
      <c r="PUX23" s="47"/>
      <c r="PUY23" s="31"/>
      <c r="PUZ23" s="31"/>
      <c r="PVA23" s="32"/>
      <c r="PVB23" s="32"/>
      <c r="PVC23" s="47"/>
      <c r="PVD23" s="31"/>
      <c r="PVE23" s="31"/>
      <c r="PVF23" s="32"/>
      <c r="PVG23" s="32"/>
      <c r="PVH23" s="47"/>
      <c r="PVI23" s="31"/>
      <c r="PVJ23" s="31"/>
      <c r="PVK23" s="32"/>
      <c r="PVL23" s="32"/>
      <c r="PVM23" s="47"/>
      <c r="PVN23" s="31"/>
      <c r="PVO23" s="31"/>
      <c r="PVP23" s="32"/>
      <c r="PVQ23" s="32"/>
      <c r="PVR23" s="47"/>
      <c r="PVS23" s="31"/>
      <c r="PVT23" s="31"/>
      <c r="PVU23" s="32"/>
      <c r="PVV23" s="32"/>
      <c r="PVW23" s="47"/>
      <c r="PVX23" s="31"/>
      <c r="PVY23" s="31"/>
      <c r="PVZ23" s="32"/>
      <c r="PWA23" s="32"/>
      <c r="PWB23" s="47"/>
      <c r="PWC23" s="31"/>
      <c r="PWD23" s="31"/>
      <c r="PWE23" s="32"/>
      <c r="PWF23" s="32"/>
      <c r="PWG23" s="47"/>
      <c r="PWH23" s="31"/>
      <c r="PWI23" s="31"/>
      <c r="PWJ23" s="32"/>
      <c r="PWK23" s="32"/>
      <c r="PWL23" s="47"/>
      <c r="PWM23" s="31"/>
      <c r="PWN23" s="31"/>
      <c r="PWO23" s="32"/>
      <c r="PWP23" s="32"/>
      <c r="PWQ23" s="47"/>
      <c r="PWR23" s="31"/>
      <c r="PWS23" s="31"/>
      <c r="PWT23" s="32"/>
      <c r="PWU23" s="32"/>
      <c r="PWV23" s="47"/>
      <c r="PWW23" s="31"/>
      <c r="PWX23" s="31"/>
      <c r="PWY23" s="32"/>
      <c r="PWZ23" s="32"/>
      <c r="PXA23" s="47"/>
      <c r="PXB23" s="31"/>
      <c r="PXC23" s="31"/>
      <c r="PXD23" s="32"/>
      <c r="PXE23" s="32"/>
      <c r="PXF23" s="47"/>
      <c r="PXG23" s="31"/>
      <c r="PXH23" s="31"/>
      <c r="PXI23" s="32"/>
      <c r="PXJ23" s="32"/>
      <c r="PXK23" s="47"/>
      <c r="PXL23" s="31"/>
      <c r="PXM23" s="31"/>
      <c r="PXN23" s="32"/>
      <c r="PXO23" s="32"/>
      <c r="PXP23" s="47"/>
      <c r="PXQ23" s="31"/>
      <c r="PXR23" s="31"/>
      <c r="PXS23" s="32"/>
      <c r="PXT23" s="32"/>
      <c r="PXU23" s="47"/>
      <c r="PXV23" s="31"/>
      <c r="PXW23" s="31"/>
      <c r="PXX23" s="32"/>
      <c r="PXY23" s="32"/>
      <c r="PXZ23" s="47"/>
      <c r="PYA23" s="31"/>
      <c r="PYB23" s="31"/>
      <c r="PYC23" s="32"/>
      <c r="PYD23" s="32"/>
      <c r="PYE23" s="47"/>
      <c r="PYF23" s="31"/>
      <c r="PYG23" s="31"/>
      <c r="PYH23" s="32"/>
      <c r="PYI23" s="32"/>
      <c r="PYJ23" s="47"/>
      <c r="PYK23" s="31"/>
      <c r="PYL23" s="31"/>
      <c r="PYM23" s="32"/>
      <c r="PYN23" s="32"/>
      <c r="PYO23" s="47"/>
      <c r="PYP23" s="31"/>
      <c r="PYQ23" s="31"/>
      <c r="PYR23" s="32"/>
      <c r="PYS23" s="32"/>
      <c r="PYT23" s="47"/>
      <c r="PYU23" s="31"/>
      <c r="PYV23" s="31"/>
      <c r="PYW23" s="32"/>
      <c r="PYX23" s="32"/>
      <c r="PYY23" s="47"/>
      <c r="PYZ23" s="31"/>
      <c r="PZA23" s="31"/>
      <c r="PZB23" s="32"/>
      <c r="PZC23" s="32"/>
      <c r="PZD23" s="47"/>
      <c r="PZE23" s="31"/>
      <c r="PZF23" s="31"/>
      <c r="PZG23" s="32"/>
      <c r="PZH23" s="32"/>
      <c r="PZI23" s="47"/>
      <c r="PZJ23" s="31"/>
      <c r="PZK23" s="31"/>
      <c r="PZL23" s="32"/>
      <c r="PZM23" s="32"/>
      <c r="PZN23" s="47"/>
      <c r="PZO23" s="31"/>
      <c r="PZP23" s="31"/>
      <c r="PZQ23" s="32"/>
      <c r="PZR23" s="32"/>
      <c r="PZS23" s="47"/>
      <c r="PZT23" s="31"/>
      <c r="PZU23" s="31"/>
      <c r="PZV23" s="32"/>
      <c r="PZW23" s="32"/>
      <c r="PZX23" s="47"/>
      <c r="PZY23" s="31"/>
      <c r="PZZ23" s="31"/>
      <c r="QAA23" s="32"/>
      <c r="QAB23" s="32"/>
      <c r="QAC23" s="47"/>
      <c r="QAD23" s="31"/>
      <c r="QAE23" s="31"/>
      <c r="QAF23" s="32"/>
      <c r="QAG23" s="32"/>
      <c r="QAH23" s="47"/>
      <c r="QAI23" s="31"/>
      <c r="QAJ23" s="31"/>
      <c r="QAK23" s="32"/>
      <c r="QAL23" s="32"/>
      <c r="QAM23" s="47"/>
      <c r="QAN23" s="31"/>
      <c r="QAO23" s="31"/>
      <c r="QAP23" s="32"/>
      <c r="QAQ23" s="32"/>
      <c r="QAR23" s="47"/>
      <c r="QAS23" s="31"/>
      <c r="QAT23" s="31"/>
      <c r="QAU23" s="32"/>
      <c r="QAV23" s="32"/>
      <c r="QAW23" s="47"/>
      <c r="QAX23" s="31"/>
      <c r="QAY23" s="31"/>
      <c r="QAZ23" s="32"/>
      <c r="QBA23" s="32"/>
      <c r="QBB23" s="47"/>
      <c r="QBC23" s="31"/>
      <c r="QBD23" s="31"/>
      <c r="QBE23" s="32"/>
      <c r="QBF23" s="32"/>
      <c r="QBG23" s="47"/>
      <c r="QBH23" s="31"/>
      <c r="QBI23" s="31"/>
      <c r="QBJ23" s="32"/>
      <c r="QBK23" s="32"/>
      <c r="QBL23" s="47"/>
      <c r="QBM23" s="31"/>
      <c r="QBN23" s="31"/>
      <c r="QBO23" s="32"/>
      <c r="QBP23" s="32"/>
      <c r="QBQ23" s="47"/>
      <c r="QBR23" s="31"/>
      <c r="QBS23" s="31"/>
      <c r="QBT23" s="32"/>
      <c r="QBU23" s="32"/>
      <c r="QBV23" s="47"/>
      <c r="QBW23" s="31"/>
      <c r="QBX23" s="31"/>
      <c r="QBY23" s="32"/>
      <c r="QBZ23" s="32"/>
      <c r="QCA23" s="47"/>
      <c r="QCB23" s="31"/>
      <c r="QCC23" s="31"/>
      <c r="QCD23" s="32"/>
      <c r="QCE23" s="32"/>
      <c r="QCF23" s="47"/>
      <c r="QCG23" s="31"/>
      <c r="QCH23" s="31"/>
      <c r="QCI23" s="32"/>
      <c r="QCJ23" s="32"/>
      <c r="QCK23" s="47"/>
      <c r="QCL23" s="31"/>
      <c r="QCM23" s="31"/>
      <c r="QCN23" s="32"/>
      <c r="QCO23" s="32"/>
      <c r="QCP23" s="47"/>
      <c r="QCQ23" s="31"/>
      <c r="QCR23" s="31"/>
      <c r="QCS23" s="32"/>
      <c r="QCT23" s="32"/>
      <c r="QCU23" s="47"/>
      <c r="QCV23" s="31"/>
      <c r="QCW23" s="31"/>
      <c r="QCX23" s="32"/>
      <c r="QCY23" s="32"/>
      <c r="QCZ23" s="47"/>
      <c r="QDA23" s="31"/>
      <c r="QDB23" s="31"/>
      <c r="QDC23" s="32"/>
      <c r="QDD23" s="32"/>
      <c r="QDE23" s="47"/>
      <c r="QDF23" s="31"/>
      <c r="QDG23" s="31"/>
      <c r="QDH23" s="32"/>
      <c r="QDI23" s="32"/>
      <c r="QDJ23" s="47"/>
      <c r="QDK23" s="31"/>
      <c r="QDL23" s="31"/>
      <c r="QDM23" s="32"/>
      <c r="QDN23" s="32"/>
      <c r="QDO23" s="47"/>
      <c r="QDP23" s="31"/>
      <c r="QDQ23" s="31"/>
      <c r="QDR23" s="32"/>
      <c r="QDS23" s="32"/>
      <c r="QDT23" s="47"/>
      <c r="QDU23" s="31"/>
      <c r="QDV23" s="31"/>
      <c r="QDW23" s="32"/>
      <c r="QDX23" s="32"/>
      <c r="QDY23" s="47"/>
      <c r="QDZ23" s="31"/>
      <c r="QEA23" s="31"/>
      <c r="QEB23" s="32"/>
      <c r="QEC23" s="32"/>
      <c r="QED23" s="47"/>
      <c r="QEE23" s="31"/>
      <c r="QEF23" s="31"/>
      <c r="QEG23" s="32"/>
      <c r="QEH23" s="32"/>
      <c r="QEI23" s="47"/>
      <c r="QEJ23" s="31"/>
      <c r="QEK23" s="31"/>
      <c r="QEL23" s="32"/>
      <c r="QEM23" s="32"/>
      <c r="QEN23" s="47"/>
      <c r="QEO23" s="31"/>
      <c r="QEP23" s="31"/>
      <c r="QEQ23" s="32"/>
      <c r="QER23" s="32"/>
      <c r="QES23" s="47"/>
      <c r="QET23" s="31"/>
      <c r="QEU23" s="31"/>
      <c r="QEV23" s="32"/>
      <c r="QEW23" s="32"/>
      <c r="QEX23" s="47"/>
      <c r="QEY23" s="31"/>
      <c r="QEZ23" s="31"/>
      <c r="QFA23" s="32"/>
      <c r="QFB23" s="32"/>
      <c r="QFC23" s="47"/>
      <c r="QFD23" s="31"/>
      <c r="QFE23" s="31"/>
      <c r="QFF23" s="32"/>
      <c r="QFG23" s="32"/>
      <c r="QFH23" s="47"/>
      <c r="QFI23" s="31"/>
      <c r="QFJ23" s="31"/>
      <c r="QFK23" s="32"/>
      <c r="QFL23" s="32"/>
      <c r="QFM23" s="47"/>
      <c r="QFN23" s="31"/>
      <c r="QFO23" s="31"/>
      <c r="QFP23" s="32"/>
      <c r="QFQ23" s="32"/>
      <c r="QFR23" s="47"/>
      <c r="QFS23" s="31"/>
      <c r="QFT23" s="31"/>
      <c r="QFU23" s="32"/>
      <c r="QFV23" s="32"/>
      <c r="QFW23" s="47"/>
      <c r="QFX23" s="31"/>
      <c r="QFY23" s="31"/>
      <c r="QFZ23" s="32"/>
      <c r="QGA23" s="32"/>
      <c r="QGB23" s="47"/>
      <c r="QGC23" s="31"/>
      <c r="QGD23" s="31"/>
      <c r="QGE23" s="32"/>
      <c r="QGF23" s="32"/>
      <c r="QGG23" s="47"/>
      <c r="QGH23" s="31"/>
      <c r="QGI23" s="31"/>
      <c r="QGJ23" s="32"/>
      <c r="QGK23" s="32"/>
      <c r="QGL23" s="47"/>
      <c r="QGM23" s="31"/>
      <c r="QGN23" s="31"/>
      <c r="QGO23" s="32"/>
      <c r="QGP23" s="32"/>
      <c r="QGQ23" s="47"/>
      <c r="QGR23" s="31"/>
      <c r="QGS23" s="31"/>
      <c r="QGT23" s="32"/>
      <c r="QGU23" s="32"/>
      <c r="QGV23" s="47"/>
      <c r="QGW23" s="31"/>
      <c r="QGX23" s="31"/>
      <c r="QGY23" s="32"/>
      <c r="QGZ23" s="32"/>
      <c r="QHA23" s="47"/>
      <c r="QHB23" s="31"/>
      <c r="QHC23" s="31"/>
      <c r="QHD23" s="32"/>
      <c r="QHE23" s="32"/>
      <c r="QHF23" s="47"/>
      <c r="QHG23" s="31"/>
      <c r="QHH23" s="31"/>
      <c r="QHI23" s="32"/>
      <c r="QHJ23" s="32"/>
      <c r="QHK23" s="47"/>
      <c r="QHL23" s="31"/>
      <c r="QHM23" s="31"/>
      <c r="QHN23" s="32"/>
      <c r="QHO23" s="32"/>
      <c r="QHP23" s="47"/>
      <c r="QHQ23" s="31"/>
      <c r="QHR23" s="31"/>
      <c r="QHS23" s="32"/>
      <c r="QHT23" s="32"/>
      <c r="QHU23" s="47"/>
      <c r="QHV23" s="31"/>
      <c r="QHW23" s="31"/>
      <c r="QHX23" s="32"/>
      <c r="QHY23" s="32"/>
      <c r="QHZ23" s="47"/>
      <c r="QIA23" s="31"/>
      <c r="QIB23" s="31"/>
      <c r="QIC23" s="32"/>
      <c r="QID23" s="32"/>
      <c r="QIE23" s="47"/>
      <c r="QIF23" s="31"/>
      <c r="QIG23" s="31"/>
      <c r="QIH23" s="32"/>
      <c r="QII23" s="32"/>
      <c r="QIJ23" s="47"/>
      <c r="QIK23" s="31"/>
      <c r="QIL23" s="31"/>
      <c r="QIM23" s="32"/>
      <c r="QIN23" s="32"/>
      <c r="QIO23" s="47"/>
      <c r="QIP23" s="31"/>
      <c r="QIQ23" s="31"/>
      <c r="QIR23" s="32"/>
      <c r="QIS23" s="32"/>
      <c r="QIT23" s="47"/>
      <c r="QIU23" s="31"/>
      <c r="QIV23" s="31"/>
      <c r="QIW23" s="32"/>
      <c r="QIX23" s="32"/>
      <c r="QIY23" s="47"/>
      <c r="QIZ23" s="31"/>
      <c r="QJA23" s="31"/>
      <c r="QJB23" s="32"/>
      <c r="QJC23" s="32"/>
      <c r="QJD23" s="47"/>
      <c r="QJE23" s="31"/>
      <c r="QJF23" s="31"/>
      <c r="QJG23" s="32"/>
      <c r="QJH23" s="32"/>
      <c r="QJI23" s="47"/>
      <c r="QJJ23" s="31"/>
      <c r="QJK23" s="31"/>
      <c r="QJL23" s="32"/>
      <c r="QJM23" s="32"/>
      <c r="QJN23" s="47"/>
      <c r="QJO23" s="31"/>
      <c r="QJP23" s="31"/>
      <c r="QJQ23" s="32"/>
      <c r="QJR23" s="32"/>
      <c r="QJS23" s="47"/>
      <c r="QJT23" s="31"/>
      <c r="QJU23" s="31"/>
      <c r="QJV23" s="32"/>
      <c r="QJW23" s="32"/>
      <c r="QJX23" s="47"/>
      <c r="QJY23" s="31"/>
      <c r="QJZ23" s="31"/>
      <c r="QKA23" s="32"/>
      <c r="QKB23" s="32"/>
      <c r="QKC23" s="47"/>
      <c r="QKD23" s="31"/>
      <c r="QKE23" s="31"/>
      <c r="QKF23" s="32"/>
      <c r="QKG23" s="32"/>
      <c r="QKH23" s="47"/>
      <c r="QKI23" s="31"/>
      <c r="QKJ23" s="31"/>
      <c r="QKK23" s="32"/>
      <c r="QKL23" s="32"/>
      <c r="QKM23" s="47"/>
      <c r="QKN23" s="31"/>
      <c r="QKO23" s="31"/>
      <c r="QKP23" s="32"/>
      <c r="QKQ23" s="32"/>
      <c r="QKR23" s="47"/>
      <c r="QKS23" s="31"/>
      <c r="QKT23" s="31"/>
      <c r="QKU23" s="32"/>
      <c r="QKV23" s="32"/>
      <c r="QKW23" s="47"/>
      <c r="QKX23" s="31"/>
      <c r="QKY23" s="31"/>
      <c r="QKZ23" s="32"/>
      <c r="QLA23" s="32"/>
      <c r="QLB23" s="47"/>
      <c r="QLC23" s="31"/>
      <c r="QLD23" s="31"/>
      <c r="QLE23" s="32"/>
      <c r="QLF23" s="32"/>
      <c r="QLG23" s="47"/>
      <c r="QLH23" s="31"/>
      <c r="QLI23" s="31"/>
      <c r="QLJ23" s="32"/>
      <c r="QLK23" s="32"/>
      <c r="QLL23" s="47"/>
      <c r="QLM23" s="31"/>
      <c r="QLN23" s="31"/>
      <c r="QLO23" s="32"/>
      <c r="QLP23" s="32"/>
      <c r="QLQ23" s="47"/>
      <c r="QLR23" s="31"/>
      <c r="QLS23" s="31"/>
      <c r="QLT23" s="32"/>
      <c r="QLU23" s="32"/>
      <c r="QLV23" s="47"/>
      <c r="QLW23" s="31"/>
      <c r="QLX23" s="31"/>
      <c r="QLY23" s="32"/>
      <c r="QLZ23" s="32"/>
      <c r="QMA23" s="47"/>
      <c r="QMB23" s="31"/>
      <c r="QMC23" s="31"/>
      <c r="QMD23" s="32"/>
      <c r="QME23" s="32"/>
      <c r="QMF23" s="47"/>
      <c r="QMG23" s="31"/>
      <c r="QMH23" s="31"/>
      <c r="QMI23" s="32"/>
      <c r="QMJ23" s="32"/>
      <c r="QMK23" s="47"/>
      <c r="QML23" s="31"/>
      <c r="QMM23" s="31"/>
      <c r="QMN23" s="32"/>
      <c r="QMO23" s="32"/>
      <c r="QMP23" s="47"/>
      <c r="QMQ23" s="31"/>
      <c r="QMR23" s="31"/>
      <c r="QMS23" s="32"/>
      <c r="QMT23" s="32"/>
      <c r="QMU23" s="47"/>
      <c r="QMV23" s="31"/>
      <c r="QMW23" s="31"/>
      <c r="QMX23" s="32"/>
      <c r="QMY23" s="32"/>
      <c r="QMZ23" s="47"/>
      <c r="QNA23" s="31"/>
      <c r="QNB23" s="31"/>
      <c r="QNC23" s="32"/>
      <c r="QND23" s="32"/>
      <c r="QNE23" s="47"/>
      <c r="QNF23" s="31"/>
      <c r="QNG23" s="31"/>
      <c r="QNH23" s="32"/>
      <c r="QNI23" s="32"/>
      <c r="QNJ23" s="47"/>
      <c r="QNK23" s="31"/>
      <c r="QNL23" s="31"/>
      <c r="QNM23" s="32"/>
      <c r="QNN23" s="32"/>
      <c r="QNO23" s="47"/>
      <c r="QNP23" s="31"/>
      <c r="QNQ23" s="31"/>
      <c r="QNR23" s="32"/>
      <c r="QNS23" s="32"/>
      <c r="QNT23" s="47"/>
      <c r="QNU23" s="31"/>
      <c r="QNV23" s="31"/>
      <c r="QNW23" s="32"/>
      <c r="QNX23" s="32"/>
      <c r="QNY23" s="47"/>
      <c r="QNZ23" s="31"/>
      <c r="QOA23" s="31"/>
      <c r="QOB23" s="32"/>
      <c r="QOC23" s="32"/>
      <c r="QOD23" s="47"/>
      <c r="QOE23" s="31"/>
      <c r="QOF23" s="31"/>
      <c r="QOG23" s="32"/>
      <c r="QOH23" s="32"/>
      <c r="QOI23" s="47"/>
      <c r="QOJ23" s="31"/>
      <c r="QOK23" s="31"/>
      <c r="QOL23" s="32"/>
      <c r="QOM23" s="32"/>
      <c r="QON23" s="47"/>
      <c r="QOO23" s="31"/>
      <c r="QOP23" s="31"/>
      <c r="QOQ23" s="32"/>
      <c r="QOR23" s="32"/>
      <c r="QOS23" s="47"/>
      <c r="QOT23" s="31"/>
      <c r="QOU23" s="31"/>
      <c r="QOV23" s="32"/>
      <c r="QOW23" s="32"/>
      <c r="QOX23" s="47"/>
      <c r="QOY23" s="31"/>
      <c r="QOZ23" s="31"/>
      <c r="QPA23" s="32"/>
      <c r="QPB23" s="32"/>
      <c r="QPC23" s="47"/>
      <c r="QPD23" s="31"/>
      <c r="QPE23" s="31"/>
      <c r="QPF23" s="32"/>
      <c r="QPG23" s="32"/>
      <c r="QPH23" s="47"/>
      <c r="QPI23" s="31"/>
      <c r="QPJ23" s="31"/>
      <c r="QPK23" s="32"/>
      <c r="QPL23" s="32"/>
      <c r="QPM23" s="47"/>
      <c r="QPN23" s="31"/>
      <c r="QPO23" s="31"/>
      <c r="QPP23" s="32"/>
      <c r="QPQ23" s="32"/>
      <c r="QPR23" s="47"/>
      <c r="QPS23" s="31"/>
      <c r="QPT23" s="31"/>
      <c r="QPU23" s="32"/>
      <c r="QPV23" s="32"/>
      <c r="QPW23" s="47"/>
      <c r="QPX23" s="31"/>
      <c r="QPY23" s="31"/>
      <c r="QPZ23" s="32"/>
      <c r="QQA23" s="32"/>
      <c r="QQB23" s="47"/>
      <c r="QQC23" s="31"/>
      <c r="QQD23" s="31"/>
      <c r="QQE23" s="32"/>
      <c r="QQF23" s="32"/>
      <c r="QQG23" s="47"/>
      <c r="QQH23" s="31"/>
      <c r="QQI23" s="31"/>
      <c r="QQJ23" s="32"/>
      <c r="QQK23" s="32"/>
      <c r="QQL23" s="47"/>
      <c r="QQM23" s="31"/>
      <c r="QQN23" s="31"/>
      <c r="QQO23" s="32"/>
      <c r="QQP23" s="32"/>
      <c r="QQQ23" s="47"/>
      <c r="QQR23" s="31"/>
      <c r="QQS23" s="31"/>
      <c r="QQT23" s="32"/>
      <c r="QQU23" s="32"/>
      <c r="QQV23" s="47"/>
      <c r="QQW23" s="31"/>
      <c r="QQX23" s="31"/>
      <c r="QQY23" s="32"/>
      <c r="QQZ23" s="32"/>
      <c r="QRA23" s="47"/>
      <c r="QRB23" s="31"/>
      <c r="QRC23" s="31"/>
      <c r="QRD23" s="32"/>
      <c r="QRE23" s="32"/>
      <c r="QRF23" s="47"/>
      <c r="QRG23" s="31"/>
      <c r="QRH23" s="31"/>
      <c r="QRI23" s="32"/>
      <c r="QRJ23" s="32"/>
      <c r="QRK23" s="47"/>
      <c r="QRL23" s="31"/>
      <c r="QRM23" s="31"/>
      <c r="QRN23" s="32"/>
      <c r="QRO23" s="32"/>
      <c r="QRP23" s="47"/>
      <c r="QRQ23" s="31"/>
      <c r="QRR23" s="31"/>
      <c r="QRS23" s="32"/>
      <c r="QRT23" s="32"/>
      <c r="QRU23" s="47"/>
      <c r="QRV23" s="31"/>
      <c r="QRW23" s="31"/>
      <c r="QRX23" s="32"/>
      <c r="QRY23" s="32"/>
      <c r="QRZ23" s="47"/>
      <c r="QSA23" s="31"/>
      <c r="QSB23" s="31"/>
      <c r="QSC23" s="32"/>
      <c r="QSD23" s="32"/>
      <c r="QSE23" s="47"/>
      <c r="QSF23" s="31"/>
      <c r="QSG23" s="31"/>
      <c r="QSH23" s="32"/>
      <c r="QSI23" s="32"/>
      <c r="QSJ23" s="47"/>
      <c r="QSK23" s="31"/>
      <c r="QSL23" s="31"/>
      <c r="QSM23" s="32"/>
      <c r="QSN23" s="32"/>
      <c r="QSO23" s="47"/>
      <c r="QSP23" s="31"/>
      <c r="QSQ23" s="31"/>
      <c r="QSR23" s="32"/>
      <c r="QSS23" s="32"/>
      <c r="QST23" s="47"/>
      <c r="QSU23" s="31"/>
      <c r="QSV23" s="31"/>
      <c r="QSW23" s="32"/>
      <c r="QSX23" s="32"/>
      <c r="QSY23" s="47"/>
      <c r="QSZ23" s="31"/>
      <c r="QTA23" s="31"/>
      <c r="QTB23" s="32"/>
      <c r="QTC23" s="32"/>
      <c r="QTD23" s="47"/>
      <c r="QTE23" s="31"/>
      <c r="QTF23" s="31"/>
      <c r="QTG23" s="32"/>
      <c r="QTH23" s="32"/>
      <c r="QTI23" s="47"/>
      <c r="QTJ23" s="31"/>
      <c r="QTK23" s="31"/>
      <c r="QTL23" s="32"/>
      <c r="QTM23" s="32"/>
      <c r="QTN23" s="47"/>
      <c r="QTO23" s="31"/>
      <c r="QTP23" s="31"/>
      <c r="QTQ23" s="32"/>
      <c r="QTR23" s="32"/>
      <c r="QTS23" s="47"/>
      <c r="QTT23" s="31"/>
      <c r="QTU23" s="31"/>
      <c r="QTV23" s="32"/>
      <c r="QTW23" s="32"/>
      <c r="QTX23" s="47"/>
      <c r="QTY23" s="31"/>
      <c r="QTZ23" s="31"/>
      <c r="QUA23" s="32"/>
      <c r="QUB23" s="32"/>
      <c r="QUC23" s="47"/>
      <c r="QUD23" s="31"/>
      <c r="QUE23" s="31"/>
      <c r="QUF23" s="32"/>
      <c r="QUG23" s="32"/>
      <c r="QUH23" s="47"/>
      <c r="QUI23" s="31"/>
      <c r="QUJ23" s="31"/>
      <c r="QUK23" s="32"/>
      <c r="QUL23" s="32"/>
      <c r="QUM23" s="47"/>
      <c r="QUN23" s="31"/>
      <c r="QUO23" s="31"/>
      <c r="QUP23" s="32"/>
      <c r="QUQ23" s="32"/>
      <c r="QUR23" s="47"/>
      <c r="QUS23" s="31"/>
      <c r="QUT23" s="31"/>
      <c r="QUU23" s="32"/>
      <c r="QUV23" s="32"/>
      <c r="QUW23" s="47"/>
      <c r="QUX23" s="31"/>
      <c r="QUY23" s="31"/>
      <c r="QUZ23" s="32"/>
      <c r="QVA23" s="32"/>
      <c r="QVB23" s="47"/>
      <c r="QVC23" s="31"/>
      <c r="QVD23" s="31"/>
      <c r="QVE23" s="32"/>
      <c r="QVF23" s="32"/>
      <c r="QVG23" s="47"/>
      <c r="QVH23" s="31"/>
      <c r="QVI23" s="31"/>
      <c r="QVJ23" s="32"/>
      <c r="QVK23" s="32"/>
      <c r="QVL23" s="47"/>
      <c r="QVM23" s="31"/>
      <c r="QVN23" s="31"/>
      <c r="QVO23" s="32"/>
      <c r="QVP23" s="32"/>
      <c r="QVQ23" s="47"/>
      <c r="QVR23" s="31"/>
      <c r="QVS23" s="31"/>
      <c r="QVT23" s="32"/>
      <c r="QVU23" s="32"/>
      <c r="QVV23" s="47"/>
      <c r="QVW23" s="31"/>
      <c r="QVX23" s="31"/>
      <c r="QVY23" s="32"/>
      <c r="QVZ23" s="32"/>
      <c r="QWA23" s="47"/>
      <c r="QWB23" s="31"/>
      <c r="QWC23" s="31"/>
      <c r="QWD23" s="32"/>
      <c r="QWE23" s="32"/>
      <c r="QWF23" s="47"/>
      <c r="QWG23" s="31"/>
      <c r="QWH23" s="31"/>
      <c r="QWI23" s="32"/>
      <c r="QWJ23" s="32"/>
      <c r="QWK23" s="47"/>
      <c r="QWL23" s="31"/>
      <c r="QWM23" s="31"/>
      <c r="QWN23" s="32"/>
      <c r="QWO23" s="32"/>
      <c r="QWP23" s="47"/>
      <c r="QWQ23" s="31"/>
      <c r="QWR23" s="31"/>
      <c r="QWS23" s="32"/>
      <c r="QWT23" s="32"/>
      <c r="QWU23" s="47"/>
      <c r="QWV23" s="31"/>
      <c r="QWW23" s="31"/>
      <c r="QWX23" s="32"/>
      <c r="QWY23" s="32"/>
      <c r="QWZ23" s="47"/>
      <c r="QXA23" s="31"/>
      <c r="QXB23" s="31"/>
      <c r="QXC23" s="32"/>
      <c r="QXD23" s="32"/>
      <c r="QXE23" s="47"/>
      <c r="QXF23" s="31"/>
      <c r="QXG23" s="31"/>
      <c r="QXH23" s="32"/>
      <c r="QXI23" s="32"/>
      <c r="QXJ23" s="47"/>
      <c r="QXK23" s="31"/>
      <c r="QXL23" s="31"/>
      <c r="QXM23" s="32"/>
      <c r="QXN23" s="32"/>
      <c r="QXO23" s="47"/>
      <c r="QXP23" s="31"/>
      <c r="QXQ23" s="31"/>
      <c r="QXR23" s="32"/>
      <c r="QXS23" s="32"/>
      <c r="QXT23" s="47"/>
      <c r="QXU23" s="31"/>
      <c r="QXV23" s="31"/>
      <c r="QXW23" s="32"/>
      <c r="QXX23" s="32"/>
      <c r="QXY23" s="47"/>
      <c r="QXZ23" s="31"/>
      <c r="QYA23" s="31"/>
      <c r="QYB23" s="32"/>
      <c r="QYC23" s="32"/>
      <c r="QYD23" s="47"/>
      <c r="QYE23" s="31"/>
      <c r="QYF23" s="31"/>
      <c r="QYG23" s="32"/>
      <c r="QYH23" s="32"/>
      <c r="QYI23" s="47"/>
      <c r="QYJ23" s="31"/>
      <c r="QYK23" s="31"/>
      <c r="QYL23" s="32"/>
      <c r="QYM23" s="32"/>
      <c r="QYN23" s="47"/>
      <c r="QYO23" s="31"/>
      <c r="QYP23" s="31"/>
      <c r="QYQ23" s="32"/>
      <c r="QYR23" s="32"/>
      <c r="QYS23" s="47"/>
      <c r="QYT23" s="31"/>
      <c r="QYU23" s="31"/>
      <c r="QYV23" s="32"/>
      <c r="QYW23" s="32"/>
      <c r="QYX23" s="47"/>
      <c r="QYY23" s="31"/>
      <c r="QYZ23" s="31"/>
      <c r="QZA23" s="32"/>
      <c r="QZB23" s="32"/>
      <c r="QZC23" s="47"/>
      <c r="QZD23" s="31"/>
      <c r="QZE23" s="31"/>
      <c r="QZF23" s="32"/>
      <c r="QZG23" s="32"/>
      <c r="QZH23" s="47"/>
      <c r="QZI23" s="31"/>
      <c r="QZJ23" s="31"/>
      <c r="QZK23" s="32"/>
      <c r="QZL23" s="32"/>
      <c r="QZM23" s="47"/>
      <c r="QZN23" s="31"/>
      <c r="QZO23" s="31"/>
      <c r="QZP23" s="32"/>
      <c r="QZQ23" s="32"/>
      <c r="QZR23" s="47"/>
      <c r="QZS23" s="31"/>
      <c r="QZT23" s="31"/>
      <c r="QZU23" s="32"/>
      <c r="QZV23" s="32"/>
      <c r="QZW23" s="47"/>
      <c r="QZX23" s="31"/>
      <c r="QZY23" s="31"/>
      <c r="QZZ23" s="32"/>
      <c r="RAA23" s="32"/>
      <c r="RAB23" s="47"/>
      <c r="RAC23" s="31"/>
      <c r="RAD23" s="31"/>
      <c r="RAE23" s="32"/>
      <c r="RAF23" s="32"/>
      <c r="RAG23" s="47"/>
      <c r="RAH23" s="31"/>
      <c r="RAI23" s="31"/>
      <c r="RAJ23" s="32"/>
      <c r="RAK23" s="32"/>
      <c r="RAL23" s="47"/>
      <c r="RAM23" s="31"/>
      <c r="RAN23" s="31"/>
      <c r="RAO23" s="32"/>
      <c r="RAP23" s="32"/>
      <c r="RAQ23" s="47"/>
      <c r="RAR23" s="31"/>
      <c r="RAS23" s="31"/>
      <c r="RAT23" s="32"/>
      <c r="RAU23" s="32"/>
      <c r="RAV23" s="47"/>
      <c r="RAW23" s="31"/>
      <c r="RAX23" s="31"/>
      <c r="RAY23" s="32"/>
      <c r="RAZ23" s="32"/>
      <c r="RBA23" s="47"/>
      <c r="RBB23" s="31"/>
      <c r="RBC23" s="31"/>
      <c r="RBD23" s="32"/>
      <c r="RBE23" s="32"/>
      <c r="RBF23" s="47"/>
      <c r="RBG23" s="31"/>
      <c r="RBH23" s="31"/>
      <c r="RBI23" s="32"/>
      <c r="RBJ23" s="32"/>
      <c r="RBK23" s="47"/>
      <c r="RBL23" s="31"/>
      <c r="RBM23" s="31"/>
      <c r="RBN23" s="32"/>
      <c r="RBO23" s="32"/>
      <c r="RBP23" s="47"/>
      <c r="RBQ23" s="31"/>
      <c r="RBR23" s="31"/>
      <c r="RBS23" s="32"/>
      <c r="RBT23" s="32"/>
      <c r="RBU23" s="47"/>
      <c r="RBV23" s="31"/>
      <c r="RBW23" s="31"/>
      <c r="RBX23" s="32"/>
      <c r="RBY23" s="32"/>
      <c r="RBZ23" s="47"/>
      <c r="RCA23" s="31"/>
      <c r="RCB23" s="31"/>
      <c r="RCC23" s="32"/>
      <c r="RCD23" s="32"/>
      <c r="RCE23" s="47"/>
      <c r="RCF23" s="31"/>
      <c r="RCG23" s="31"/>
      <c r="RCH23" s="32"/>
      <c r="RCI23" s="32"/>
      <c r="RCJ23" s="47"/>
      <c r="RCK23" s="31"/>
      <c r="RCL23" s="31"/>
      <c r="RCM23" s="32"/>
      <c r="RCN23" s="32"/>
      <c r="RCO23" s="47"/>
      <c r="RCP23" s="31"/>
      <c r="RCQ23" s="31"/>
      <c r="RCR23" s="32"/>
      <c r="RCS23" s="32"/>
      <c r="RCT23" s="47"/>
      <c r="RCU23" s="31"/>
      <c r="RCV23" s="31"/>
      <c r="RCW23" s="32"/>
      <c r="RCX23" s="32"/>
      <c r="RCY23" s="47"/>
      <c r="RCZ23" s="31"/>
      <c r="RDA23" s="31"/>
      <c r="RDB23" s="32"/>
      <c r="RDC23" s="32"/>
      <c r="RDD23" s="47"/>
      <c r="RDE23" s="31"/>
      <c r="RDF23" s="31"/>
      <c r="RDG23" s="32"/>
      <c r="RDH23" s="32"/>
      <c r="RDI23" s="47"/>
      <c r="RDJ23" s="31"/>
      <c r="RDK23" s="31"/>
      <c r="RDL23" s="32"/>
      <c r="RDM23" s="32"/>
      <c r="RDN23" s="47"/>
      <c r="RDO23" s="31"/>
      <c r="RDP23" s="31"/>
      <c r="RDQ23" s="32"/>
      <c r="RDR23" s="32"/>
      <c r="RDS23" s="47"/>
      <c r="RDT23" s="31"/>
      <c r="RDU23" s="31"/>
      <c r="RDV23" s="32"/>
      <c r="RDW23" s="32"/>
      <c r="RDX23" s="47"/>
      <c r="RDY23" s="31"/>
      <c r="RDZ23" s="31"/>
      <c r="REA23" s="32"/>
      <c r="REB23" s="32"/>
      <c r="REC23" s="47"/>
      <c r="RED23" s="31"/>
      <c r="REE23" s="31"/>
      <c r="REF23" s="32"/>
      <c r="REG23" s="32"/>
      <c r="REH23" s="47"/>
      <c r="REI23" s="31"/>
      <c r="REJ23" s="31"/>
      <c r="REK23" s="32"/>
      <c r="REL23" s="32"/>
      <c r="REM23" s="47"/>
      <c r="REN23" s="31"/>
      <c r="REO23" s="31"/>
      <c r="REP23" s="32"/>
      <c r="REQ23" s="32"/>
      <c r="RER23" s="47"/>
      <c r="RES23" s="31"/>
      <c r="RET23" s="31"/>
      <c r="REU23" s="32"/>
      <c r="REV23" s="32"/>
      <c r="REW23" s="47"/>
      <c r="REX23" s="31"/>
      <c r="REY23" s="31"/>
      <c r="REZ23" s="32"/>
      <c r="RFA23" s="32"/>
      <c r="RFB23" s="47"/>
      <c r="RFC23" s="31"/>
      <c r="RFD23" s="31"/>
      <c r="RFE23" s="32"/>
      <c r="RFF23" s="32"/>
      <c r="RFG23" s="47"/>
      <c r="RFH23" s="31"/>
      <c r="RFI23" s="31"/>
      <c r="RFJ23" s="32"/>
      <c r="RFK23" s="32"/>
      <c r="RFL23" s="47"/>
      <c r="RFM23" s="31"/>
      <c r="RFN23" s="31"/>
      <c r="RFO23" s="32"/>
      <c r="RFP23" s="32"/>
      <c r="RFQ23" s="47"/>
      <c r="RFR23" s="31"/>
      <c r="RFS23" s="31"/>
      <c r="RFT23" s="32"/>
      <c r="RFU23" s="32"/>
      <c r="RFV23" s="47"/>
      <c r="RFW23" s="31"/>
      <c r="RFX23" s="31"/>
      <c r="RFY23" s="32"/>
      <c r="RFZ23" s="32"/>
      <c r="RGA23" s="47"/>
      <c r="RGB23" s="31"/>
      <c r="RGC23" s="31"/>
      <c r="RGD23" s="32"/>
      <c r="RGE23" s="32"/>
      <c r="RGF23" s="47"/>
      <c r="RGG23" s="31"/>
      <c r="RGH23" s="31"/>
      <c r="RGI23" s="32"/>
      <c r="RGJ23" s="32"/>
      <c r="RGK23" s="47"/>
      <c r="RGL23" s="31"/>
      <c r="RGM23" s="31"/>
      <c r="RGN23" s="32"/>
      <c r="RGO23" s="32"/>
      <c r="RGP23" s="47"/>
      <c r="RGQ23" s="31"/>
      <c r="RGR23" s="31"/>
      <c r="RGS23" s="32"/>
      <c r="RGT23" s="32"/>
      <c r="RGU23" s="47"/>
      <c r="RGV23" s="31"/>
      <c r="RGW23" s="31"/>
      <c r="RGX23" s="32"/>
      <c r="RGY23" s="32"/>
      <c r="RGZ23" s="47"/>
      <c r="RHA23" s="31"/>
      <c r="RHB23" s="31"/>
      <c r="RHC23" s="32"/>
      <c r="RHD23" s="32"/>
      <c r="RHE23" s="47"/>
      <c r="RHF23" s="31"/>
      <c r="RHG23" s="31"/>
      <c r="RHH23" s="32"/>
      <c r="RHI23" s="32"/>
      <c r="RHJ23" s="47"/>
      <c r="RHK23" s="31"/>
      <c r="RHL23" s="31"/>
      <c r="RHM23" s="32"/>
      <c r="RHN23" s="32"/>
      <c r="RHO23" s="47"/>
      <c r="RHP23" s="31"/>
      <c r="RHQ23" s="31"/>
      <c r="RHR23" s="32"/>
      <c r="RHS23" s="32"/>
      <c r="RHT23" s="47"/>
      <c r="RHU23" s="31"/>
      <c r="RHV23" s="31"/>
      <c r="RHW23" s="32"/>
      <c r="RHX23" s="32"/>
      <c r="RHY23" s="47"/>
      <c r="RHZ23" s="31"/>
      <c r="RIA23" s="31"/>
      <c r="RIB23" s="32"/>
      <c r="RIC23" s="32"/>
      <c r="RID23" s="47"/>
      <c r="RIE23" s="31"/>
      <c r="RIF23" s="31"/>
      <c r="RIG23" s="32"/>
      <c r="RIH23" s="32"/>
      <c r="RII23" s="47"/>
      <c r="RIJ23" s="31"/>
      <c r="RIK23" s="31"/>
      <c r="RIL23" s="32"/>
      <c r="RIM23" s="32"/>
      <c r="RIN23" s="47"/>
      <c r="RIO23" s="31"/>
      <c r="RIP23" s="31"/>
      <c r="RIQ23" s="32"/>
      <c r="RIR23" s="32"/>
      <c r="RIS23" s="47"/>
      <c r="RIT23" s="31"/>
      <c r="RIU23" s="31"/>
      <c r="RIV23" s="32"/>
      <c r="RIW23" s="32"/>
      <c r="RIX23" s="47"/>
      <c r="RIY23" s="31"/>
      <c r="RIZ23" s="31"/>
      <c r="RJA23" s="32"/>
      <c r="RJB23" s="32"/>
      <c r="RJC23" s="47"/>
      <c r="RJD23" s="31"/>
      <c r="RJE23" s="31"/>
      <c r="RJF23" s="32"/>
      <c r="RJG23" s="32"/>
      <c r="RJH23" s="47"/>
      <c r="RJI23" s="31"/>
      <c r="RJJ23" s="31"/>
      <c r="RJK23" s="32"/>
      <c r="RJL23" s="32"/>
      <c r="RJM23" s="47"/>
      <c r="RJN23" s="31"/>
      <c r="RJO23" s="31"/>
      <c r="RJP23" s="32"/>
      <c r="RJQ23" s="32"/>
      <c r="RJR23" s="47"/>
      <c r="RJS23" s="31"/>
      <c r="RJT23" s="31"/>
      <c r="RJU23" s="32"/>
      <c r="RJV23" s="32"/>
      <c r="RJW23" s="47"/>
      <c r="RJX23" s="31"/>
      <c r="RJY23" s="31"/>
      <c r="RJZ23" s="32"/>
      <c r="RKA23" s="32"/>
      <c r="RKB23" s="47"/>
      <c r="RKC23" s="31"/>
      <c r="RKD23" s="31"/>
      <c r="RKE23" s="32"/>
      <c r="RKF23" s="32"/>
      <c r="RKG23" s="47"/>
      <c r="RKH23" s="31"/>
      <c r="RKI23" s="31"/>
      <c r="RKJ23" s="32"/>
      <c r="RKK23" s="32"/>
      <c r="RKL23" s="47"/>
      <c r="RKM23" s="31"/>
      <c r="RKN23" s="31"/>
      <c r="RKO23" s="32"/>
      <c r="RKP23" s="32"/>
      <c r="RKQ23" s="47"/>
      <c r="RKR23" s="31"/>
      <c r="RKS23" s="31"/>
      <c r="RKT23" s="32"/>
      <c r="RKU23" s="32"/>
      <c r="RKV23" s="47"/>
      <c r="RKW23" s="31"/>
      <c r="RKX23" s="31"/>
      <c r="RKY23" s="32"/>
      <c r="RKZ23" s="32"/>
      <c r="RLA23" s="47"/>
      <c r="RLB23" s="31"/>
      <c r="RLC23" s="31"/>
      <c r="RLD23" s="32"/>
      <c r="RLE23" s="32"/>
      <c r="RLF23" s="47"/>
      <c r="RLG23" s="31"/>
      <c r="RLH23" s="31"/>
      <c r="RLI23" s="32"/>
      <c r="RLJ23" s="32"/>
      <c r="RLK23" s="47"/>
      <c r="RLL23" s="31"/>
      <c r="RLM23" s="31"/>
      <c r="RLN23" s="32"/>
      <c r="RLO23" s="32"/>
      <c r="RLP23" s="47"/>
      <c r="RLQ23" s="31"/>
      <c r="RLR23" s="31"/>
      <c r="RLS23" s="32"/>
      <c r="RLT23" s="32"/>
      <c r="RLU23" s="47"/>
      <c r="RLV23" s="31"/>
      <c r="RLW23" s="31"/>
      <c r="RLX23" s="32"/>
      <c r="RLY23" s="32"/>
      <c r="RLZ23" s="47"/>
      <c r="RMA23" s="31"/>
      <c r="RMB23" s="31"/>
      <c r="RMC23" s="32"/>
      <c r="RMD23" s="32"/>
      <c r="RME23" s="47"/>
      <c r="RMF23" s="31"/>
      <c r="RMG23" s="31"/>
      <c r="RMH23" s="32"/>
      <c r="RMI23" s="32"/>
      <c r="RMJ23" s="47"/>
      <c r="RMK23" s="31"/>
      <c r="RML23" s="31"/>
      <c r="RMM23" s="32"/>
      <c r="RMN23" s="32"/>
      <c r="RMO23" s="47"/>
      <c r="RMP23" s="31"/>
      <c r="RMQ23" s="31"/>
      <c r="RMR23" s="32"/>
      <c r="RMS23" s="32"/>
      <c r="RMT23" s="47"/>
      <c r="RMU23" s="31"/>
      <c r="RMV23" s="31"/>
      <c r="RMW23" s="32"/>
      <c r="RMX23" s="32"/>
      <c r="RMY23" s="47"/>
      <c r="RMZ23" s="31"/>
      <c r="RNA23" s="31"/>
      <c r="RNB23" s="32"/>
      <c r="RNC23" s="32"/>
      <c r="RND23" s="47"/>
      <c r="RNE23" s="31"/>
      <c r="RNF23" s="31"/>
      <c r="RNG23" s="32"/>
      <c r="RNH23" s="32"/>
      <c r="RNI23" s="47"/>
      <c r="RNJ23" s="31"/>
      <c r="RNK23" s="31"/>
      <c r="RNL23" s="32"/>
      <c r="RNM23" s="32"/>
      <c r="RNN23" s="47"/>
      <c r="RNO23" s="31"/>
      <c r="RNP23" s="31"/>
      <c r="RNQ23" s="32"/>
      <c r="RNR23" s="32"/>
      <c r="RNS23" s="47"/>
      <c r="RNT23" s="31"/>
      <c r="RNU23" s="31"/>
      <c r="RNV23" s="32"/>
      <c r="RNW23" s="32"/>
      <c r="RNX23" s="47"/>
      <c r="RNY23" s="31"/>
      <c r="RNZ23" s="31"/>
      <c r="ROA23" s="32"/>
      <c r="ROB23" s="32"/>
      <c r="ROC23" s="47"/>
      <c r="ROD23" s="31"/>
      <c r="ROE23" s="31"/>
      <c r="ROF23" s="32"/>
      <c r="ROG23" s="32"/>
      <c r="ROH23" s="47"/>
      <c r="ROI23" s="31"/>
      <c r="ROJ23" s="31"/>
      <c r="ROK23" s="32"/>
      <c r="ROL23" s="32"/>
      <c r="ROM23" s="47"/>
      <c r="RON23" s="31"/>
      <c r="ROO23" s="31"/>
      <c r="ROP23" s="32"/>
      <c r="ROQ23" s="32"/>
      <c r="ROR23" s="47"/>
      <c r="ROS23" s="31"/>
      <c r="ROT23" s="31"/>
      <c r="ROU23" s="32"/>
      <c r="ROV23" s="32"/>
      <c r="ROW23" s="47"/>
      <c r="ROX23" s="31"/>
      <c r="ROY23" s="31"/>
      <c r="ROZ23" s="32"/>
      <c r="RPA23" s="32"/>
      <c r="RPB23" s="47"/>
      <c r="RPC23" s="31"/>
      <c r="RPD23" s="31"/>
      <c r="RPE23" s="32"/>
      <c r="RPF23" s="32"/>
      <c r="RPG23" s="47"/>
      <c r="RPH23" s="31"/>
      <c r="RPI23" s="31"/>
      <c r="RPJ23" s="32"/>
      <c r="RPK23" s="32"/>
      <c r="RPL23" s="47"/>
      <c r="RPM23" s="31"/>
      <c r="RPN23" s="31"/>
      <c r="RPO23" s="32"/>
      <c r="RPP23" s="32"/>
      <c r="RPQ23" s="47"/>
      <c r="RPR23" s="31"/>
      <c r="RPS23" s="31"/>
      <c r="RPT23" s="32"/>
      <c r="RPU23" s="32"/>
      <c r="RPV23" s="47"/>
      <c r="RPW23" s="31"/>
      <c r="RPX23" s="31"/>
      <c r="RPY23" s="32"/>
      <c r="RPZ23" s="32"/>
      <c r="RQA23" s="47"/>
      <c r="RQB23" s="31"/>
      <c r="RQC23" s="31"/>
      <c r="RQD23" s="32"/>
      <c r="RQE23" s="32"/>
      <c r="RQF23" s="47"/>
      <c r="RQG23" s="31"/>
      <c r="RQH23" s="31"/>
      <c r="RQI23" s="32"/>
      <c r="RQJ23" s="32"/>
      <c r="RQK23" s="47"/>
      <c r="RQL23" s="31"/>
      <c r="RQM23" s="31"/>
      <c r="RQN23" s="32"/>
      <c r="RQO23" s="32"/>
      <c r="RQP23" s="47"/>
      <c r="RQQ23" s="31"/>
      <c r="RQR23" s="31"/>
      <c r="RQS23" s="32"/>
      <c r="RQT23" s="32"/>
      <c r="RQU23" s="47"/>
      <c r="RQV23" s="31"/>
      <c r="RQW23" s="31"/>
      <c r="RQX23" s="32"/>
      <c r="RQY23" s="32"/>
      <c r="RQZ23" s="47"/>
      <c r="RRA23" s="31"/>
      <c r="RRB23" s="31"/>
      <c r="RRC23" s="32"/>
      <c r="RRD23" s="32"/>
      <c r="RRE23" s="47"/>
      <c r="RRF23" s="31"/>
      <c r="RRG23" s="31"/>
      <c r="RRH23" s="32"/>
      <c r="RRI23" s="32"/>
      <c r="RRJ23" s="47"/>
      <c r="RRK23" s="31"/>
      <c r="RRL23" s="31"/>
      <c r="RRM23" s="32"/>
      <c r="RRN23" s="32"/>
      <c r="RRO23" s="47"/>
      <c r="RRP23" s="31"/>
      <c r="RRQ23" s="31"/>
      <c r="RRR23" s="32"/>
      <c r="RRS23" s="32"/>
      <c r="RRT23" s="47"/>
      <c r="RRU23" s="31"/>
      <c r="RRV23" s="31"/>
      <c r="RRW23" s="32"/>
      <c r="RRX23" s="32"/>
      <c r="RRY23" s="47"/>
      <c r="RRZ23" s="31"/>
      <c r="RSA23" s="31"/>
      <c r="RSB23" s="32"/>
      <c r="RSC23" s="32"/>
      <c r="RSD23" s="47"/>
      <c r="RSE23" s="31"/>
      <c r="RSF23" s="31"/>
      <c r="RSG23" s="32"/>
      <c r="RSH23" s="32"/>
      <c r="RSI23" s="47"/>
      <c r="RSJ23" s="31"/>
      <c r="RSK23" s="31"/>
      <c r="RSL23" s="32"/>
      <c r="RSM23" s="32"/>
      <c r="RSN23" s="47"/>
      <c r="RSO23" s="31"/>
      <c r="RSP23" s="31"/>
      <c r="RSQ23" s="32"/>
      <c r="RSR23" s="32"/>
      <c r="RSS23" s="47"/>
      <c r="RST23" s="31"/>
      <c r="RSU23" s="31"/>
      <c r="RSV23" s="32"/>
      <c r="RSW23" s="32"/>
      <c r="RSX23" s="47"/>
      <c r="RSY23" s="31"/>
      <c r="RSZ23" s="31"/>
      <c r="RTA23" s="32"/>
      <c r="RTB23" s="32"/>
      <c r="RTC23" s="47"/>
      <c r="RTD23" s="31"/>
      <c r="RTE23" s="31"/>
      <c r="RTF23" s="32"/>
      <c r="RTG23" s="32"/>
      <c r="RTH23" s="47"/>
      <c r="RTI23" s="31"/>
      <c r="RTJ23" s="31"/>
      <c r="RTK23" s="32"/>
      <c r="RTL23" s="32"/>
      <c r="RTM23" s="47"/>
      <c r="RTN23" s="31"/>
      <c r="RTO23" s="31"/>
      <c r="RTP23" s="32"/>
      <c r="RTQ23" s="32"/>
      <c r="RTR23" s="47"/>
      <c r="RTS23" s="31"/>
      <c r="RTT23" s="31"/>
      <c r="RTU23" s="32"/>
      <c r="RTV23" s="32"/>
      <c r="RTW23" s="47"/>
      <c r="RTX23" s="31"/>
      <c r="RTY23" s="31"/>
      <c r="RTZ23" s="32"/>
      <c r="RUA23" s="32"/>
      <c r="RUB23" s="47"/>
      <c r="RUC23" s="31"/>
      <c r="RUD23" s="31"/>
      <c r="RUE23" s="32"/>
      <c r="RUF23" s="32"/>
      <c r="RUG23" s="47"/>
      <c r="RUH23" s="31"/>
      <c r="RUI23" s="31"/>
      <c r="RUJ23" s="32"/>
      <c r="RUK23" s="32"/>
      <c r="RUL23" s="47"/>
      <c r="RUM23" s="31"/>
      <c r="RUN23" s="31"/>
      <c r="RUO23" s="32"/>
      <c r="RUP23" s="32"/>
      <c r="RUQ23" s="47"/>
      <c r="RUR23" s="31"/>
      <c r="RUS23" s="31"/>
      <c r="RUT23" s="32"/>
      <c r="RUU23" s="32"/>
      <c r="RUV23" s="47"/>
      <c r="RUW23" s="31"/>
      <c r="RUX23" s="31"/>
      <c r="RUY23" s="32"/>
      <c r="RUZ23" s="32"/>
      <c r="RVA23" s="47"/>
      <c r="RVB23" s="31"/>
      <c r="RVC23" s="31"/>
      <c r="RVD23" s="32"/>
      <c r="RVE23" s="32"/>
      <c r="RVF23" s="47"/>
      <c r="RVG23" s="31"/>
      <c r="RVH23" s="31"/>
      <c r="RVI23" s="32"/>
      <c r="RVJ23" s="32"/>
      <c r="RVK23" s="47"/>
      <c r="RVL23" s="31"/>
      <c r="RVM23" s="31"/>
      <c r="RVN23" s="32"/>
      <c r="RVO23" s="32"/>
      <c r="RVP23" s="47"/>
      <c r="RVQ23" s="31"/>
      <c r="RVR23" s="31"/>
      <c r="RVS23" s="32"/>
      <c r="RVT23" s="32"/>
      <c r="RVU23" s="47"/>
      <c r="RVV23" s="31"/>
      <c r="RVW23" s="31"/>
      <c r="RVX23" s="32"/>
      <c r="RVY23" s="32"/>
      <c r="RVZ23" s="47"/>
      <c r="RWA23" s="31"/>
      <c r="RWB23" s="31"/>
      <c r="RWC23" s="32"/>
      <c r="RWD23" s="32"/>
      <c r="RWE23" s="47"/>
      <c r="RWF23" s="31"/>
      <c r="RWG23" s="31"/>
      <c r="RWH23" s="32"/>
      <c r="RWI23" s="32"/>
      <c r="RWJ23" s="47"/>
      <c r="RWK23" s="31"/>
      <c r="RWL23" s="31"/>
      <c r="RWM23" s="32"/>
      <c r="RWN23" s="32"/>
      <c r="RWO23" s="47"/>
      <c r="RWP23" s="31"/>
      <c r="RWQ23" s="31"/>
      <c r="RWR23" s="32"/>
      <c r="RWS23" s="32"/>
      <c r="RWT23" s="47"/>
      <c r="RWU23" s="31"/>
      <c r="RWV23" s="31"/>
      <c r="RWW23" s="32"/>
      <c r="RWX23" s="32"/>
      <c r="RWY23" s="47"/>
      <c r="RWZ23" s="31"/>
      <c r="RXA23" s="31"/>
      <c r="RXB23" s="32"/>
      <c r="RXC23" s="32"/>
      <c r="RXD23" s="47"/>
      <c r="RXE23" s="31"/>
      <c r="RXF23" s="31"/>
      <c r="RXG23" s="32"/>
      <c r="RXH23" s="32"/>
      <c r="RXI23" s="47"/>
      <c r="RXJ23" s="31"/>
      <c r="RXK23" s="31"/>
      <c r="RXL23" s="32"/>
      <c r="RXM23" s="32"/>
      <c r="RXN23" s="47"/>
      <c r="RXO23" s="31"/>
      <c r="RXP23" s="31"/>
      <c r="RXQ23" s="32"/>
      <c r="RXR23" s="32"/>
      <c r="RXS23" s="47"/>
      <c r="RXT23" s="31"/>
      <c r="RXU23" s="31"/>
      <c r="RXV23" s="32"/>
      <c r="RXW23" s="32"/>
      <c r="RXX23" s="47"/>
      <c r="RXY23" s="31"/>
      <c r="RXZ23" s="31"/>
      <c r="RYA23" s="32"/>
      <c r="RYB23" s="32"/>
      <c r="RYC23" s="47"/>
      <c r="RYD23" s="31"/>
      <c r="RYE23" s="31"/>
      <c r="RYF23" s="32"/>
      <c r="RYG23" s="32"/>
      <c r="RYH23" s="47"/>
      <c r="RYI23" s="31"/>
      <c r="RYJ23" s="31"/>
      <c r="RYK23" s="32"/>
      <c r="RYL23" s="32"/>
      <c r="RYM23" s="47"/>
      <c r="RYN23" s="31"/>
      <c r="RYO23" s="31"/>
      <c r="RYP23" s="32"/>
      <c r="RYQ23" s="32"/>
      <c r="RYR23" s="47"/>
      <c r="RYS23" s="31"/>
      <c r="RYT23" s="31"/>
      <c r="RYU23" s="32"/>
      <c r="RYV23" s="32"/>
      <c r="RYW23" s="47"/>
      <c r="RYX23" s="31"/>
      <c r="RYY23" s="31"/>
      <c r="RYZ23" s="32"/>
      <c r="RZA23" s="32"/>
      <c r="RZB23" s="47"/>
      <c r="RZC23" s="31"/>
      <c r="RZD23" s="31"/>
      <c r="RZE23" s="32"/>
      <c r="RZF23" s="32"/>
      <c r="RZG23" s="47"/>
      <c r="RZH23" s="31"/>
      <c r="RZI23" s="31"/>
      <c r="RZJ23" s="32"/>
      <c r="RZK23" s="32"/>
      <c r="RZL23" s="47"/>
      <c r="RZM23" s="31"/>
      <c r="RZN23" s="31"/>
      <c r="RZO23" s="32"/>
      <c r="RZP23" s="32"/>
      <c r="RZQ23" s="47"/>
      <c r="RZR23" s="31"/>
      <c r="RZS23" s="31"/>
      <c r="RZT23" s="32"/>
      <c r="RZU23" s="32"/>
      <c r="RZV23" s="47"/>
      <c r="RZW23" s="31"/>
      <c r="RZX23" s="31"/>
      <c r="RZY23" s="32"/>
      <c r="RZZ23" s="32"/>
      <c r="SAA23" s="47"/>
      <c r="SAB23" s="31"/>
      <c r="SAC23" s="31"/>
      <c r="SAD23" s="32"/>
      <c r="SAE23" s="32"/>
      <c r="SAF23" s="47"/>
      <c r="SAG23" s="31"/>
      <c r="SAH23" s="31"/>
      <c r="SAI23" s="32"/>
      <c r="SAJ23" s="32"/>
      <c r="SAK23" s="47"/>
      <c r="SAL23" s="31"/>
      <c r="SAM23" s="31"/>
      <c r="SAN23" s="32"/>
      <c r="SAO23" s="32"/>
      <c r="SAP23" s="47"/>
      <c r="SAQ23" s="31"/>
      <c r="SAR23" s="31"/>
      <c r="SAS23" s="32"/>
      <c r="SAT23" s="32"/>
      <c r="SAU23" s="47"/>
      <c r="SAV23" s="31"/>
      <c r="SAW23" s="31"/>
      <c r="SAX23" s="32"/>
      <c r="SAY23" s="32"/>
      <c r="SAZ23" s="47"/>
      <c r="SBA23" s="31"/>
      <c r="SBB23" s="31"/>
      <c r="SBC23" s="32"/>
      <c r="SBD23" s="32"/>
      <c r="SBE23" s="47"/>
      <c r="SBF23" s="31"/>
      <c r="SBG23" s="31"/>
      <c r="SBH23" s="32"/>
      <c r="SBI23" s="32"/>
      <c r="SBJ23" s="47"/>
      <c r="SBK23" s="31"/>
      <c r="SBL23" s="31"/>
      <c r="SBM23" s="32"/>
      <c r="SBN23" s="32"/>
      <c r="SBO23" s="47"/>
      <c r="SBP23" s="31"/>
      <c r="SBQ23" s="31"/>
      <c r="SBR23" s="32"/>
      <c r="SBS23" s="32"/>
      <c r="SBT23" s="47"/>
      <c r="SBU23" s="31"/>
      <c r="SBV23" s="31"/>
      <c r="SBW23" s="32"/>
      <c r="SBX23" s="32"/>
      <c r="SBY23" s="47"/>
      <c r="SBZ23" s="31"/>
      <c r="SCA23" s="31"/>
      <c r="SCB23" s="32"/>
      <c r="SCC23" s="32"/>
      <c r="SCD23" s="47"/>
      <c r="SCE23" s="31"/>
      <c r="SCF23" s="31"/>
      <c r="SCG23" s="32"/>
      <c r="SCH23" s="32"/>
      <c r="SCI23" s="47"/>
      <c r="SCJ23" s="31"/>
      <c r="SCK23" s="31"/>
      <c r="SCL23" s="32"/>
      <c r="SCM23" s="32"/>
      <c r="SCN23" s="47"/>
      <c r="SCO23" s="31"/>
      <c r="SCP23" s="31"/>
      <c r="SCQ23" s="32"/>
      <c r="SCR23" s="32"/>
      <c r="SCS23" s="47"/>
      <c r="SCT23" s="31"/>
      <c r="SCU23" s="31"/>
      <c r="SCV23" s="32"/>
      <c r="SCW23" s="32"/>
      <c r="SCX23" s="47"/>
      <c r="SCY23" s="31"/>
      <c r="SCZ23" s="31"/>
      <c r="SDA23" s="32"/>
      <c r="SDB23" s="32"/>
      <c r="SDC23" s="47"/>
      <c r="SDD23" s="31"/>
      <c r="SDE23" s="31"/>
      <c r="SDF23" s="32"/>
      <c r="SDG23" s="32"/>
      <c r="SDH23" s="47"/>
      <c r="SDI23" s="31"/>
      <c r="SDJ23" s="31"/>
      <c r="SDK23" s="32"/>
      <c r="SDL23" s="32"/>
      <c r="SDM23" s="47"/>
      <c r="SDN23" s="31"/>
      <c r="SDO23" s="31"/>
      <c r="SDP23" s="32"/>
      <c r="SDQ23" s="32"/>
      <c r="SDR23" s="47"/>
      <c r="SDS23" s="31"/>
      <c r="SDT23" s="31"/>
      <c r="SDU23" s="32"/>
      <c r="SDV23" s="32"/>
      <c r="SDW23" s="47"/>
      <c r="SDX23" s="31"/>
      <c r="SDY23" s="31"/>
      <c r="SDZ23" s="32"/>
      <c r="SEA23" s="32"/>
      <c r="SEB23" s="47"/>
      <c r="SEC23" s="31"/>
      <c r="SED23" s="31"/>
      <c r="SEE23" s="32"/>
      <c r="SEF23" s="32"/>
      <c r="SEG23" s="47"/>
      <c r="SEH23" s="31"/>
      <c r="SEI23" s="31"/>
      <c r="SEJ23" s="32"/>
      <c r="SEK23" s="32"/>
      <c r="SEL23" s="47"/>
      <c r="SEM23" s="31"/>
      <c r="SEN23" s="31"/>
      <c r="SEO23" s="32"/>
      <c r="SEP23" s="32"/>
      <c r="SEQ23" s="47"/>
      <c r="SER23" s="31"/>
      <c r="SES23" s="31"/>
      <c r="SET23" s="32"/>
      <c r="SEU23" s="32"/>
      <c r="SEV23" s="47"/>
      <c r="SEW23" s="31"/>
      <c r="SEX23" s="31"/>
      <c r="SEY23" s="32"/>
      <c r="SEZ23" s="32"/>
      <c r="SFA23" s="47"/>
      <c r="SFB23" s="31"/>
      <c r="SFC23" s="31"/>
      <c r="SFD23" s="32"/>
      <c r="SFE23" s="32"/>
      <c r="SFF23" s="47"/>
      <c r="SFG23" s="31"/>
      <c r="SFH23" s="31"/>
      <c r="SFI23" s="32"/>
      <c r="SFJ23" s="32"/>
      <c r="SFK23" s="47"/>
      <c r="SFL23" s="31"/>
      <c r="SFM23" s="31"/>
      <c r="SFN23" s="32"/>
      <c r="SFO23" s="32"/>
      <c r="SFP23" s="47"/>
      <c r="SFQ23" s="31"/>
      <c r="SFR23" s="31"/>
      <c r="SFS23" s="32"/>
      <c r="SFT23" s="32"/>
      <c r="SFU23" s="47"/>
      <c r="SFV23" s="31"/>
      <c r="SFW23" s="31"/>
      <c r="SFX23" s="32"/>
      <c r="SFY23" s="32"/>
      <c r="SFZ23" s="47"/>
      <c r="SGA23" s="31"/>
      <c r="SGB23" s="31"/>
      <c r="SGC23" s="32"/>
      <c r="SGD23" s="32"/>
      <c r="SGE23" s="47"/>
      <c r="SGF23" s="31"/>
      <c r="SGG23" s="31"/>
      <c r="SGH23" s="32"/>
      <c r="SGI23" s="32"/>
      <c r="SGJ23" s="47"/>
      <c r="SGK23" s="31"/>
      <c r="SGL23" s="31"/>
      <c r="SGM23" s="32"/>
      <c r="SGN23" s="32"/>
      <c r="SGO23" s="47"/>
      <c r="SGP23" s="31"/>
      <c r="SGQ23" s="31"/>
      <c r="SGR23" s="32"/>
      <c r="SGS23" s="32"/>
      <c r="SGT23" s="47"/>
      <c r="SGU23" s="31"/>
      <c r="SGV23" s="31"/>
      <c r="SGW23" s="32"/>
      <c r="SGX23" s="32"/>
      <c r="SGY23" s="47"/>
      <c r="SGZ23" s="31"/>
      <c r="SHA23" s="31"/>
      <c r="SHB23" s="32"/>
      <c r="SHC23" s="32"/>
      <c r="SHD23" s="47"/>
      <c r="SHE23" s="31"/>
      <c r="SHF23" s="31"/>
      <c r="SHG23" s="32"/>
      <c r="SHH23" s="32"/>
      <c r="SHI23" s="47"/>
      <c r="SHJ23" s="31"/>
      <c r="SHK23" s="31"/>
      <c r="SHL23" s="32"/>
      <c r="SHM23" s="32"/>
      <c r="SHN23" s="47"/>
      <c r="SHO23" s="31"/>
      <c r="SHP23" s="31"/>
      <c r="SHQ23" s="32"/>
      <c r="SHR23" s="32"/>
      <c r="SHS23" s="47"/>
      <c r="SHT23" s="31"/>
      <c r="SHU23" s="31"/>
      <c r="SHV23" s="32"/>
      <c r="SHW23" s="32"/>
      <c r="SHX23" s="47"/>
      <c r="SHY23" s="31"/>
      <c r="SHZ23" s="31"/>
      <c r="SIA23" s="32"/>
      <c r="SIB23" s="32"/>
      <c r="SIC23" s="47"/>
      <c r="SID23" s="31"/>
      <c r="SIE23" s="31"/>
      <c r="SIF23" s="32"/>
      <c r="SIG23" s="32"/>
      <c r="SIH23" s="47"/>
      <c r="SII23" s="31"/>
      <c r="SIJ23" s="31"/>
      <c r="SIK23" s="32"/>
      <c r="SIL23" s="32"/>
      <c r="SIM23" s="47"/>
      <c r="SIN23" s="31"/>
      <c r="SIO23" s="31"/>
      <c r="SIP23" s="32"/>
      <c r="SIQ23" s="32"/>
      <c r="SIR23" s="47"/>
      <c r="SIS23" s="31"/>
      <c r="SIT23" s="31"/>
      <c r="SIU23" s="32"/>
      <c r="SIV23" s="32"/>
      <c r="SIW23" s="47"/>
      <c r="SIX23" s="31"/>
      <c r="SIY23" s="31"/>
      <c r="SIZ23" s="32"/>
      <c r="SJA23" s="32"/>
      <c r="SJB23" s="47"/>
      <c r="SJC23" s="31"/>
      <c r="SJD23" s="31"/>
      <c r="SJE23" s="32"/>
      <c r="SJF23" s="32"/>
      <c r="SJG23" s="47"/>
      <c r="SJH23" s="31"/>
      <c r="SJI23" s="31"/>
      <c r="SJJ23" s="32"/>
      <c r="SJK23" s="32"/>
      <c r="SJL23" s="47"/>
      <c r="SJM23" s="31"/>
      <c r="SJN23" s="31"/>
      <c r="SJO23" s="32"/>
      <c r="SJP23" s="32"/>
      <c r="SJQ23" s="47"/>
      <c r="SJR23" s="31"/>
      <c r="SJS23" s="31"/>
      <c r="SJT23" s="32"/>
      <c r="SJU23" s="32"/>
      <c r="SJV23" s="47"/>
      <c r="SJW23" s="31"/>
      <c r="SJX23" s="31"/>
      <c r="SJY23" s="32"/>
      <c r="SJZ23" s="32"/>
      <c r="SKA23" s="47"/>
      <c r="SKB23" s="31"/>
      <c r="SKC23" s="31"/>
      <c r="SKD23" s="32"/>
      <c r="SKE23" s="32"/>
      <c r="SKF23" s="47"/>
      <c r="SKG23" s="31"/>
      <c r="SKH23" s="31"/>
      <c r="SKI23" s="32"/>
      <c r="SKJ23" s="32"/>
      <c r="SKK23" s="47"/>
      <c r="SKL23" s="31"/>
      <c r="SKM23" s="31"/>
      <c r="SKN23" s="32"/>
      <c r="SKO23" s="32"/>
      <c r="SKP23" s="47"/>
      <c r="SKQ23" s="31"/>
      <c r="SKR23" s="31"/>
      <c r="SKS23" s="32"/>
      <c r="SKT23" s="32"/>
      <c r="SKU23" s="47"/>
      <c r="SKV23" s="31"/>
      <c r="SKW23" s="31"/>
      <c r="SKX23" s="32"/>
      <c r="SKY23" s="32"/>
      <c r="SKZ23" s="47"/>
      <c r="SLA23" s="31"/>
      <c r="SLB23" s="31"/>
      <c r="SLC23" s="32"/>
      <c r="SLD23" s="32"/>
      <c r="SLE23" s="47"/>
      <c r="SLF23" s="31"/>
      <c r="SLG23" s="31"/>
      <c r="SLH23" s="32"/>
      <c r="SLI23" s="32"/>
      <c r="SLJ23" s="47"/>
      <c r="SLK23" s="31"/>
      <c r="SLL23" s="31"/>
      <c r="SLM23" s="32"/>
      <c r="SLN23" s="32"/>
      <c r="SLO23" s="47"/>
      <c r="SLP23" s="31"/>
      <c r="SLQ23" s="31"/>
      <c r="SLR23" s="32"/>
      <c r="SLS23" s="32"/>
      <c r="SLT23" s="47"/>
      <c r="SLU23" s="31"/>
      <c r="SLV23" s="31"/>
      <c r="SLW23" s="32"/>
      <c r="SLX23" s="32"/>
      <c r="SLY23" s="47"/>
      <c r="SLZ23" s="31"/>
      <c r="SMA23" s="31"/>
      <c r="SMB23" s="32"/>
      <c r="SMC23" s="32"/>
      <c r="SMD23" s="47"/>
      <c r="SME23" s="31"/>
      <c r="SMF23" s="31"/>
      <c r="SMG23" s="32"/>
      <c r="SMH23" s="32"/>
      <c r="SMI23" s="47"/>
      <c r="SMJ23" s="31"/>
      <c r="SMK23" s="31"/>
      <c r="SML23" s="32"/>
      <c r="SMM23" s="32"/>
      <c r="SMN23" s="47"/>
      <c r="SMO23" s="31"/>
      <c r="SMP23" s="31"/>
      <c r="SMQ23" s="32"/>
      <c r="SMR23" s="32"/>
      <c r="SMS23" s="47"/>
      <c r="SMT23" s="31"/>
      <c r="SMU23" s="31"/>
      <c r="SMV23" s="32"/>
      <c r="SMW23" s="32"/>
      <c r="SMX23" s="47"/>
      <c r="SMY23" s="31"/>
      <c r="SMZ23" s="31"/>
      <c r="SNA23" s="32"/>
      <c r="SNB23" s="32"/>
      <c r="SNC23" s="47"/>
      <c r="SND23" s="31"/>
      <c r="SNE23" s="31"/>
      <c r="SNF23" s="32"/>
      <c r="SNG23" s="32"/>
      <c r="SNH23" s="47"/>
      <c r="SNI23" s="31"/>
      <c r="SNJ23" s="31"/>
      <c r="SNK23" s="32"/>
      <c r="SNL23" s="32"/>
      <c r="SNM23" s="47"/>
      <c r="SNN23" s="31"/>
      <c r="SNO23" s="31"/>
      <c r="SNP23" s="32"/>
      <c r="SNQ23" s="32"/>
      <c r="SNR23" s="47"/>
      <c r="SNS23" s="31"/>
      <c r="SNT23" s="31"/>
      <c r="SNU23" s="32"/>
      <c r="SNV23" s="32"/>
      <c r="SNW23" s="47"/>
      <c r="SNX23" s="31"/>
      <c r="SNY23" s="31"/>
      <c r="SNZ23" s="32"/>
      <c r="SOA23" s="32"/>
      <c r="SOB23" s="47"/>
      <c r="SOC23" s="31"/>
      <c r="SOD23" s="31"/>
      <c r="SOE23" s="32"/>
      <c r="SOF23" s="32"/>
      <c r="SOG23" s="47"/>
      <c r="SOH23" s="31"/>
      <c r="SOI23" s="31"/>
      <c r="SOJ23" s="32"/>
      <c r="SOK23" s="32"/>
      <c r="SOL23" s="47"/>
      <c r="SOM23" s="31"/>
      <c r="SON23" s="31"/>
      <c r="SOO23" s="32"/>
      <c r="SOP23" s="32"/>
      <c r="SOQ23" s="47"/>
      <c r="SOR23" s="31"/>
      <c r="SOS23" s="31"/>
      <c r="SOT23" s="32"/>
      <c r="SOU23" s="32"/>
      <c r="SOV23" s="47"/>
      <c r="SOW23" s="31"/>
      <c r="SOX23" s="31"/>
      <c r="SOY23" s="32"/>
      <c r="SOZ23" s="32"/>
      <c r="SPA23" s="47"/>
      <c r="SPB23" s="31"/>
      <c r="SPC23" s="31"/>
      <c r="SPD23" s="32"/>
      <c r="SPE23" s="32"/>
      <c r="SPF23" s="47"/>
      <c r="SPG23" s="31"/>
      <c r="SPH23" s="31"/>
      <c r="SPI23" s="32"/>
      <c r="SPJ23" s="32"/>
      <c r="SPK23" s="47"/>
      <c r="SPL23" s="31"/>
      <c r="SPM23" s="31"/>
      <c r="SPN23" s="32"/>
      <c r="SPO23" s="32"/>
      <c r="SPP23" s="47"/>
      <c r="SPQ23" s="31"/>
      <c r="SPR23" s="31"/>
      <c r="SPS23" s="32"/>
      <c r="SPT23" s="32"/>
      <c r="SPU23" s="47"/>
      <c r="SPV23" s="31"/>
      <c r="SPW23" s="31"/>
      <c r="SPX23" s="32"/>
      <c r="SPY23" s="32"/>
      <c r="SPZ23" s="47"/>
      <c r="SQA23" s="31"/>
      <c r="SQB23" s="31"/>
      <c r="SQC23" s="32"/>
      <c r="SQD23" s="32"/>
      <c r="SQE23" s="47"/>
      <c r="SQF23" s="31"/>
      <c r="SQG23" s="31"/>
      <c r="SQH23" s="32"/>
      <c r="SQI23" s="32"/>
      <c r="SQJ23" s="47"/>
      <c r="SQK23" s="31"/>
      <c r="SQL23" s="31"/>
      <c r="SQM23" s="32"/>
      <c r="SQN23" s="32"/>
      <c r="SQO23" s="47"/>
      <c r="SQP23" s="31"/>
      <c r="SQQ23" s="31"/>
      <c r="SQR23" s="32"/>
      <c r="SQS23" s="32"/>
      <c r="SQT23" s="47"/>
      <c r="SQU23" s="31"/>
      <c r="SQV23" s="31"/>
      <c r="SQW23" s="32"/>
      <c r="SQX23" s="32"/>
      <c r="SQY23" s="47"/>
      <c r="SQZ23" s="31"/>
      <c r="SRA23" s="31"/>
      <c r="SRB23" s="32"/>
      <c r="SRC23" s="32"/>
      <c r="SRD23" s="47"/>
      <c r="SRE23" s="31"/>
      <c r="SRF23" s="31"/>
      <c r="SRG23" s="32"/>
      <c r="SRH23" s="32"/>
      <c r="SRI23" s="47"/>
      <c r="SRJ23" s="31"/>
      <c r="SRK23" s="31"/>
      <c r="SRL23" s="32"/>
      <c r="SRM23" s="32"/>
      <c r="SRN23" s="47"/>
      <c r="SRO23" s="31"/>
      <c r="SRP23" s="31"/>
      <c r="SRQ23" s="32"/>
      <c r="SRR23" s="32"/>
      <c r="SRS23" s="47"/>
      <c r="SRT23" s="31"/>
      <c r="SRU23" s="31"/>
      <c r="SRV23" s="32"/>
      <c r="SRW23" s="32"/>
      <c r="SRX23" s="47"/>
      <c r="SRY23" s="31"/>
      <c r="SRZ23" s="31"/>
      <c r="SSA23" s="32"/>
      <c r="SSB23" s="32"/>
      <c r="SSC23" s="47"/>
      <c r="SSD23" s="31"/>
      <c r="SSE23" s="31"/>
      <c r="SSF23" s="32"/>
      <c r="SSG23" s="32"/>
      <c r="SSH23" s="47"/>
      <c r="SSI23" s="31"/>
      <c r="SSJ23" s="31"/>
      <c r="SSK23" s="32"/>
      <c r="SSL23" s="32"/>
      <c r="SSM23" s="47"/>
      <c r="SSN23" s="31"/>
      <c r="SSO23" s="31"/>
      <c r="SSP23" s="32"/>
      <c r="SSQ23" s="32"/>
      <c r="SSR23" s="47"/>
      <c r="SSS23" s="31"/>
      <c r="SST23" s="31"/>
      <c r="SSU23" s="32"/>
      <c r="SSV23" s="32"/>
      <c r="SSW23" s="47"/>
      <c r="SSX23" s="31"/>
      <c r="SSY23" s="31"/>
      <c r="SSZ23" s="32"/>
      <c r="STA23" s="32"/>
      <c r="STB23" s="47"/>
      <c r="STC23" s="31"/>
      <c r="STD23" s="31"/>
      <c r="STE23" s="32"/>
      <c r="STF23" s="32"/>
      <c r="STG23" s="47"/>
      <c r="STH23" s="31"/>
      <c r="STI23" s="31"/>
      <c r="STJ23" s="32"/>
      <c r="STK23" s="32"/>
      <c r="STL23" s="47"/>
      <c r="STM23" s="31"/>
      <c r="STN23" s="31"/>
      <c r="STO23" s="32"/>
      <c r="STP23" s="32"/>
      <c r="STQ23" s="47"/>
      <c r="STR23" s="31"/>
      <c r="STS23" s="31"/>
      <c r="STT23" s="32"/>
      <c r="STU23" s="32"/>
      <c r="STV23" s="47"/>
      <c r="STW23" s="31"/>
      <c r="STX23" s="31"/>
      <c r="STY23" s="32"/>
      <c r="STZ23" s="32"/>
      <c r="SUA23" s="47"/>
      <c r="SUB23" s="31"/>
      <c r="SUC23" s="31"/>
      <c r="SUD23" s="32"/>
      <c r="SUE23" s="32"/>
      <c r="SUF23" s="47"/>
      <c r="SUG23" s="31"/>
      <c r="SUH23" s="31"/>
      <c r="SUI23" s="32"/>
      <c r="SUJ23" s="32"/>
      <c r="SUK23" s="47"/>
      <c r="SUL23" s="31"/>
      <c r="SUM23" s="31"/>
      <c r="SUN23" s="32"/>
      <c r="SUO23" s="32"/>
      <c r="SUP23" s="47"/>
      <c r="SUQ23" s="31"/>
      <c r="SUR23" s="31"/>
      <c r="SUS23" s="32"/>
      <c r="SUT23" s="32"/>
      <c r="SUU23" s="47"/>
      <c r="SUV23" s="31"/>
      <c r="SUW23" s="31"/>
      <c r="SUX23" s="32"/>
      <c r="SUY23" s="32"/>
      <c r="SUZ23" s="47"/>
      <c r="SVA23" s="31"/>
      <c r="SVB23" s="31"/>
      <c r="SVC23" s="32"/>
      <c r="SVD23" s="32"/>
      <c r="SVE23" s="47"/>
      <c r="SVF23" s="31"/>
      <c r="SVG23" s="31"/>
      <c r="SVH23" s="32"/>
      <c r="SVI23" s="32"/>
      <c r="SVJ23" s="47"/>
      <c r="SVK23" s="31"/>
      <c r="SVL23" s="31"/>
      <c r="SVM23" s="32"/>
      <c r="SVN23" s="32"/>
      <c r="SVO23" s="47"/>
      <c r="SVP23" s="31"/>
      <c r="SVQ23" s="31"/>
      <c r="SVR23" s="32"/>
      <c r="SVS23" s="32"/>
      <c r="SVT23" s="47"/>
      <c r="SVU23" s="31"/>
      <c r="SVV23" s="31"/>
      <c r="SVW23" s="32"/>
      <c r="SVX23" s="32"/>
      <c r="SVY23" s="47"/>
      <c r="SVZ23" s="31"/>
      <c r="SWA23" s="31"/>
      <c r="SWB23" s="32"/>
      <c r="SWC23" s="32"/>
      <c r="SWD23" s="47"/>
      <c r="SWE23" s="31"/>
      <c r="SWF23" s="31"/>
      <c r="SWG23" s="32"/>
      <c r="SWH23" s="32"/>
      <c r="SWI23" s="47"/>
      <c r="SWJ23" s="31"/>
      <c r="SWK23" s="31"/>
      <c r="SWL23" s="32"/>
      <c r="SWM23" s="32"/>
      <c r="SWN23" s="47"/>
      <c r="SWO23" s="31"/>
      <c r="SWP23" s="31"/>
      <c r="SWQ23" s="32"/>
      <c r="SWR23" s="32"/>
      <c r="SWS23" s="47"/>
      <c r="SWT23" s="31"/>
      <c r="SWU23" s="31"/>
      <c r="SWV23" s="32"/>
      <c r="SWW23" s="32"/>
      <c r="SWX23" s="47"/>
      <c r="SWY23" s="31"/>
      <c r="SWZ23" s="31"/>
      <c r="SXA23" s="32"/>
      <c r="SXB23" s="32"/>
      <c r="SXC23" s="47"/>
      <c r="SXD23" s="31"/>
      <c r="SXE23" s="31"/>
      <c r="SXF23" s="32"/>
      <c r="SXG23" s="32"/>
      <c r="SXH23" s="47"/>
      <c r="SXI23" s="31"/>
      <c r="SXJ23" s="31"/>
      <c r="SXK23" s="32"/>
      <c r="SXL23" s="32"/>
      <c r="SXM23" s="47"/>
      <c r="SXN23" s="31"/>
      <c r="SXO23" s="31"/>
      <c r="SXP23" s="32"/>
      <c r="SXQ23" s="32"/>
      <c r="SXR23" s="47"/>
      <c r="SXS23" s="31"/>
      <c r="SXT23" s="31"/>
      <c r="SXU23" s="32"/>
      <c r="SXV23" s="32"/>
      <c r="SXW23" s="47"/>
      <c r="SXX23" s="31"/>
      <c r="SXY23" s="31"/>
      <c r="SXZ23" s="32"/>
      <c r="SYA23" s="32"/>
      <c r="SYB23" s="47"/>
      <c r="SYC23" s="31"/>
      <c r="SYD23" s="31"/>
      <c r="SYE23" s="32"/>
      <c r="SYF23" s="32"/>
      <c r="SYG23" s="47"/>
      <c r="SYH23" s="31"/>
      <c r="SYI23" s="31"/>
      <c r="SYJ23" s="32"/>
      <c r="SYK23" s="32"/>
      <c r="SYL23" s="47"/>
      <c r="SYM23" s="31"/>
      <c r="SYN23" s="31"/>
      <c r="SYO23" s="32"/>
      <c r="SYP23" s="32"/>
      <c r="SYQ23" s="47"/>
      <c r="SYR23" s="31"/>
      <c r="SYS23" s="31"/>
      <c r="SYT23" s="32"/>
      <c r="SYU23" s="32"/>
      <c r="SYV23" s="47"/>
      <c r="SYW23" s="31"/>
      <c r="SYX23" s="31"/>
      <c r="SYY23" s="32"/>
      <c r="SYZ23" s="32"/>
      <c r="SZA23" s="47"/>
      <c r="SZB23" s="31"/>
      <c r="SZC23" s="31"/>
      <c r="SZD23" s="32"/>
      <c r="SZE23" s="32"/>
      <c r="SZF23" s="47"/>
      <c r="SZG23" s="31"/>
      <c r="SZH23" s="31"/>
      <c r="SZI23" s="32"/>
      <c r="SZJ23" s="32"/>
      <c r="SZK23" s="47"/>
      <c r="SZL23" s="31"/>
      <c r="SZM23" s="31"/>
      <c r="SZN23" s="32"/>
      <c r="SZO23" s="32"/>
      <c r="SZP23" s="47"/>
      <c r="SZQ23" s="31"/>
      <c r="SZR23" s="31"/>
      <c r="SZS23" s="32"/>
      <c r="SZT23" s="32"/>
      <c r="SZU23" s="47"/>
      <c r="SZV23" s="31"/>
      <c r="SZW23" s="31"/>
      <c r="SZX23" s="32"/>
      <c r="SZY23" s="32"/>
      <c r="SZZ23" s="47"/>
      <c r="TAA23" s="31"/>
      <c r="TAB23" s="31"/>
      <c r="TAC23" s="32"/>
      <c r="TAD23" s="32"/>
      <c r="TAE23" s="47"/>
      <c r="TAF23" s="31"/>
      <c r="TAG23" s="31"/>
      <c r="TAH23" s="32"/>
      <c r="TAI23" s="32"/>
      <c r="TAJ23" s="47"/>
      <c r="TAK23" s="31"/>
      <c r="TAL23" s="31"/>
      <c r="TAM23" s="32"/>
      <c r="TAN23" s="32"/>
      <c r="TAO23" s="47"/>
      <c r="TAP23" s="31"/>
      <c r="TAQ23" s="31"/>
      <c r="TAR23" s="32"/>
      <c r="TAS23" s="32"/>
      <c r="TAT23" s="47"/>
      <c r="TAU23" s="31"/>
      <c r="TAV23" s="31"/>
      <c r="TAW23" s="32"/>
      <c r="TAX23" s="32"/>
      <c r="TAY23" s="47"/>
      <c r="TAZ23" s="31"/>
      <c r="TBA23" s="31"/>
      <c r="TBB23" s="32"/>
      <c r="TBC23" s="32"/>
      <c r="TBD23" s="47"/>
      <c r="TBE23" s="31"/>
      <c r="TBF23" s="31"/>
      <c r="TBG23" s="32"/>
      <c r="TBH23" s="32"/>
      <c r="TBI23" s="47"/>
      <c r="TBJ23" s="31"/>
      <c r="TBK23" s="31"/>
      <c r="TBL23" s="32"/>
      <c r="TBM23" s="32"/>
      <c r="TBN23" s="47"/>
      <c r="TBO23" s="31"/>
      <c r="TBP23" s="31"/>
      <c r="TBQ23" s="32"/>
      <c r="TBR23" s="32"/>
      <c r="TBS23" s="47"/>
      <c r="TBT23" s="31"/>
      <c r="TBU23" s="31"/>
      <c r="TBV23" s="32"/>
      <c r="TBW23" s="32"/>
      <c r="TBX23" s="47"/>
      <c r="TBY23" s="31"/>
      <c r="TBZ23" s="31"/>
      <c r="TCA23" s="32"/>
      <c r="TCB23" s="32"/>
      <c r="TCC23" s="47"/>
      <c r="TCD23" s="31"/>
      <c r="TCE23" s="31"/>
      <c r="TCF23" s="32"/>
      <c r="TCG23" s="32"/>
      <c r="TCH23" s="47"/>
      <c r="TCI23" s="31"/>
      <c r="TCJ23" s="31"/>
      <c r="TCK23" s="32"/>
      <c r="TCL23" s="32"/>
      <c r="TCM23" s="47"/>
      <c r="TCN23" s="31"/>
      <c r="TCO23" s="31"/>
      <c r="TCP23" s="32"/>
      <c r="TCQ23" s="32"/>
      <c r="TCR23" s="47"/>
      <c r="TCS23" s="31"/>
      <c r="TCT23" s="31"/>
      <c r="TCU23" s="32"/>
      <c r="TCV23" s="32"/>
      <c r="TCW23" s="47"/>
      <c r="TCX23" s="31"/>
      <c r="TCY23" s="31"/>
      <c r="TCZ23" s="32"/>
      <c r="TDA23" s="32"/>
      <c r="TDB23" s="47"/>
      <c r="TDC23" s="31"/>
      <c r="TDD23" s="31"/>
      <c r="TDE23" s="32"/>
      <c r="TDF23" s="32"/>
      <c r="TDG23" s="47"/>
      <c r="TDH23" s="31"/>
      <c r="TDI23" s="31"/>
      <c r="TDJ23" s="32"/>
      <c r="TDK23" s="32"/>
      <c r="TDL23" s="47"/>
      <c r="TDM23" s="31"/>
      <c r="TDN23" s="31"/>
      <c r="TDO23" s="32"/>
      <c r="TDP23" s="32"/>
      <c r="TDQ23" s="47"/>
      <c r="TDR23" s="31"/>
      <c r="TDS23" s="31"/>
      <c r="TDT23" s="32"/>
      <c r="TDU23" s="32"/>
      <c r="TDV23" s="47"/>
      <c r="TDW23" s="31"/>
      <c r="TDX23" s="31"/>
      <c r="TDY23" s="32"/>
      <c r="TDZ23" s="32"/>
      <c r="TEA23" s="47"/>
      <c r="TEB23" s="31"/>
      <c r="TEC23" s="31"/>
      <c r="TED23" s="32"/>
      <c r="TEE23" s="32"/>
      <c r="TEF23" s="47"/>
      <c r="TEG23" s="31"/>
      <c r="TEH23" s="31"/>
      <c r="TEI23" s="32"/>
      <c r="TEJ23" s="32"/>
      <c r="TEK23" s="47"/>
      <c r="TEL23" s="31"/>
      <c r="TEM23" s="31"/>
      <c r="TEN23" s="32"/>
      <c r="TEO23" s="32"/>
      <c r="TEP23" s="47"/>
      <c r="TEQ23" s="31"/>
      <c r="TER23" s="31"/>
      <c r="TES23" s="32"/>
      <c r="TET23" s="32"/>
      <c r="TEU23" s="47"/>
      <c r="TEV23" s="31"/>
      <c r="TEW23" s="31"/>
      <c r="TEX23" s="32"/>
      <c r="TEY23" s="32"/>
      <c r="TEZ23" s="47"/>
      <c r="TFA23" s="31"/>
      <c r="TFB23" s="31"/>
      <c r="TFC23" s="32"/>
      <c r="TFD23" s="32"/>
      <c r="TFE23" s="47"/>
      <c r="TFF23" s="31"/>
      <c r="TFG23" s="31"/>
      <c r="TFH23" s="32"/>
      <c r="TFI23" s="32"/>
      <c r="TFJ23" s="47"/>
      <c r="TFK23" s="31"/>
      <c r="TFL23" s="31"/>
      <c r="TFM23" s="32"/>
      <c r="TFN23" s="32"/>
      <c r="TFO23" s="47"/>
      <c r="TFP23" s="31"/>
      <c r="TFQ23" s="31"/>
      <c r="TFR23" s="32"/>
      <c r="TFS23" s="32"/>
      <c r="TFT23" s="47"/>
      <c r="TFU23" s="31"/>
      <c r="TFV23" s="31"/>
      <c r="TFW23" s="32"/>
      <c r="TFX23" s="32"/>
      <c r="TFY23" s="47"/>
      <c r="TFZ23" s="31"/>
      <c r="TGA23" s="31"/>
      <c r="TGB23" s="32"/>
      <c r="TGC23" s="32"/>
      <c r="TGD23" s="47"/>
      <c r="TGE23" s="31"/>
      <c r="TGF23" s="31"/>
      <c r="TGG23" s="32"/>
      <c r="TGH23" s="32"/>
      <c r="TGI23" s="47"/>
      <c r="TGJ23" s="31"/>
      <c r="TGK23" s="31"/>
      <c r="TGL23" s="32"/>
      <c r="TGM23" s="32"/>
      <c r="TGN23" s="47"/>
      <c r="TGO23" s="31"/>
      <c r="TGP23" s="31"/>
      <c r="TGQ23" s="32"/>
      <c r="TGR23" s="32"/>
      <c r="TGS23" s="47"/>
      <c r="TGT23" s="31"/>
      <c r="TGU23" s="31"/>
      <c r="TGV23" s="32"/>
      <c r="TGW23" s="32"/>
      <c r="TGX23" s="47"/>
      <c r="TGY23" s="31"/>
      <c r="TGZ23" s="31"/>
      <c r="THA23" s="32"/>
      <c r="THB23" s="32"/>
      <c r="THC23" s="47"/>
      <c r="THD23" s="31"/>
      <c r="THE23" s="31"/>
      <c r="THF23" s="32"/>
      <c r="THG23" s="32"/>
      <c r="THH23" s="47"/>
      <c r="THI23" s="31"/>
      <c r="THJ23" s="31"/>
      <c r="THK23" s="32"/>
      <c r="THL23" s="32"/>
      <c r="THM23" s="47"/>
      <c r="THN23" s="31"/>
      <c r="THO23" s="31"/>
      <c r="THP23" s="32"/>
      <c r="THQ23" s="32"/>
      <c r="THR23" s="47"/>
      <c r="THS23" s="31"/>
      <c r="THT23" s="31"/>
      <c r="THU23" s="32"/>
      <c r="THV23" s="32"/>
      <c r="THW23" s="47"/>
      <c r="THX23" s="31"/>
      <c r="THY23" s="31"/>
      <c r="THZ23" s="32"/>
      <c r="TIA23" s="32"/>
      <c r="TIB23" s="47"/>
      <c r="TIC23" s="31"/>
      <c r="TID23" s="31"/>
      <c r="TIE23" s="32"/>
      <c r="TIF23" s="32"/>
      <c r="TIG23" s="47"/>
      <c r="TIH23" s="31"/>
      <c r="TII23" s="31"/>
      <c r="TIJ23" s="32"/>
      <c r="TIK23" s="32"/>
      <c r="TIL23" s="47"/>
      <c r="TIM23" s="31"/>
      <c r="TIN23" s="31"/>
      <c r="TIO23" s="32"/>
      <c r="TIP23" s="32"/>
      <c r="TIQ23" s="47"/>
      <c r="TIR23" s="31"/>
      <c r="TIS23" s="31"/>
      <c r="TIT23" s="32"/>
      <c r="TIU23" s="32"/>
      <c r="TIV23" s="47"/>
      <c r="TIW23" s="31"/>
      <c r="TIX23" s="31"/>
      <c r="TIY23" s="32"/>
      <c r="TIZ23" s="32"/>
      <c r="TJA23" s="47"/>
      <c r="TJB23" s="31"/>
      <c r="TJC23" s="31"/>
      <c r="TJD23" s="32"/>
      <c r="TJE23" s="32"/>
      <c r="TJF23" s="47"/>
      <c r="TJG23" s="31"/>
      <c r="TJH23" s="31"/>
      <c r="TJI23" s="32"/>
      <c r="TJJ23" s="32"/>
      <c r="TJK23" s="47"/>
      <c r="TJL23" s="31"/>
      <c r="TJM23" s="31"/>
      <c r="TJN23" s="32"/>
      <c r="TJO23" s="32"/>
      <c r="TJP23" s="47"/>
      <c r="TJQ23" s="31"/>
      <c r="TJR23" s="31"/>
      <c r="TJS23" s="32"/>
      <c r="TJT23" s="32"/>
      <c r="TJU23" s="47"/>
      <c r="TJV23" s="31"/>
      <c r="TJW23" s="31"/>
      <c r="TJX23" s="32"/>
      <c r="TJY23" s="32"/>
      <c r="TJZ23" s="47"/>
      <c r="TKA23" s="31"/>
      <c r="TKB23" s="31"/>
      <c r="TKC23" s="32"/>
      <c r="TKD23" s="32"/>
      <c r="TKE23" s="47"/>
      <c r="TKF23" s="31"/>
      <c r="TKG23" s="31"/>
      <c r="TKH23" s="32"/>
      <c r="TKI23" s="32"/>
      <c r="TKJ23" s="47"/>
      <c r="TKK23" s="31"/>
      <c r="TKL23" s="31"/>
      <c r="TKM23" s="32"/>
      <c r="TKN23" s="32"/>
      <c r="TKO23" s="47"/>
      <c r="TKP23" s="31"/>
      <c r="TKQ23" s="31"/>
      <c r="TKR23" s="32"/>
      <c r="TKS23" s="32"/>
      <c r="TKT23" s="47"/>
      <c r="TKU23" s="31"/>
      <c r="TKV23" s="31"/>
      <c r="TKW23" s="32"/>
      <c r="TKX23" s="32"/>
      <c r="TKY23" s="47"/>
      <c r="TKZ23" s="31"/>
      <c r="TLA23" s="31"/>
      <c r="TLB23" s="32"/>
      <c r="TLC23" s="32"/>
      <c r="TLD23" s="47"/>
      <c r="TLE23" s="31"/>
      <c r="TLF23" s="31"/>
      <c r="TLG23" s="32"/>
      <c r="TLH23" s="32"/>
      <c r="TLI23" s="47"/>
      <c r="TLJ23" s="31"/>
      <c r="TLK23" s="31"/>
      <c r="TLL23" s="32"/>
      <c r="TLM23" s="32"/>
      <c r="TLN23" s="47"/>
      <c r="TLO23" s="31"/>
      <c r="TLP23" s="31"/>
      <c r="TLQ23" s="32"/>
      <c r="TLR23" s="32"/>
      <c r="TLS23" s="47"/>
      <c r="TLT23" s="31"/>
      <c r="TLU23" s="31"/>
      <c r="TLV23" s="32"/>
      <c r="TLW23" s="32"/>
      <c r="TLX23" s="47"/>
      <c r="TLY23" s="31"/>
      <c r="TLZ23" s="31"/>
      <c r="TMA23" s="32"/>
      <c r="TMB23" s="32"/>
      <c r="TMC23" s="47"/>
      <c r="TMD23" s="31"/>
      <c r="TME23" s="31"/>
      <c r="TMF23" s="32"/>
      <c r="TMG23" s="32"/>
      <c r="TMH23" s="47"/>
      <c r="TMI23" s="31"/>
      <c r="TMJ23" s="31"/>
      <c r="TMK23" s="32"/>
      <c r="TML23" s="32"/>
      <c r="TMM23" s="47"/>
      <c r="TMN23" s="31"/>
      <c r="TMO23" s="31"/>
      <c r="TMP23" s="32"/>
      <c r="TMQ23" s="32"/>
      <c r="TMR23" s="47"/>
      <c r="TMS23" s="31"/>
      <c r="TMT23" s="31"/>
      <c r="TMU23" s="32"/>
      <c r="TMV23" s="32"/>
      <c r="TMW23" s="47"/>
      <c r="TMX23" s="31"/>
      <c r="TMY23" s="31"/>
      <c r="TMZ23" s="32"/>
      <c r="TNA23" s="32"/>
      <c r="TNB23" s="47"/>
      <c r="TNC23" s="31"/>
      <c r="TND23" s="31"/>
      <c r="TNE23" s="32"/>
      <c r="TNF23" s="32"/>
      <c r="TNG23" s="47"/>
      <c r="TNH23" s="31"/>
      <c r="TNI23" s="31"/>
      <c r="TNJ23" s="32"/>
      <c r="TNK23" s="32"/>
      <c r="TNL23" s="47"/>
      <c r="TNM23" s="31"/>
      <c r="TNN23" s="31"/>
      <c r="TNO23" s="32"/>
      <c r="TNP23" s="32"/>
      <c r="TNQ23" s="47"/>
      <c r="TNR23" s="31"/>
      <c r="TNS23" s="31"/>
      <c r="TNT23" s="32"/>
      <c r="TNU23" s="32"/>
      <c r="TNV23" s="47"/>
      <c r="TNW23" s="31"/>
      <c r="TNX23" s="31"/>
      <c r="TNY23" s="32"/>
      <c r="TNZ23" s="32"/>
      <c r="TOA23" s="47"/>
      <c r="TOB23" s="31"/>
      <c r="TOC23" s="31"/>
      <c r="TOD23" s="32"/>
      <c r="TOE23" s="32"/>
      <c r="TOF23" s="47"/>
      <c r="TOG23" s="31"/>
      <c r="TOH23" s="31"/>
      <c r="TOI23" s="32"/>
      <c r="TOJ23" s="32"/>
      <c r="TOK23" s="47"/>
      <c r="TOL23" s="31"/>
      <c r="TOM23" s="31"/>
      <c r="TON23" s="32"/>
      <c r="TOO23" s="32"/>
      <c r="TOP23" s="47"/>
      <c r="TOQ23" s="31"/>
      <c r="TOR23" s="31"/>
      <c r="TOS23" s="32"/>
      <c r="TOT23" s="32"/>
      <c r="TOU23" s="47"/>
      <c r="TOV23" s="31"/>
      <c r="TOW23" s="31"/>
      <c r="TOX23" s="32"/>
      <c r="TOY23" s="32"/>
      <c r="TOZ23" s="47"/>
      <c r="TPA23" s="31"/>
      <c r="TPB23" s="31"/>
      <c r="TPC23" s="32"/>
      <c r="TPD23" s="32"/>
      <c r="TPE23" s="47"/>
      <c r="TPF23" s="31"/>
      <c r="TPG23" s="31"/>
      <c r="TPH23" s="32"/>
      <c r="TPI23" s="32"/>
      <c r="TPJ23" s="47"/>
      <c r="TPK23" s="31"/>
      <c r="TPL23" s="31"/>
      <c r="TPM23" s="32"/>
      <c r="TPN23" s="32"/>
      <c r="TPO23" s="47"/>
      <c r="TPP23" s="31"/>
      <c r="TPQ23" s="31"/>
      <c r="TPR23" s="32"/>
      <c r="TPS23" s="32"/>
      <c r="TPT23" s="47"/>
      <c r="TPU23" s="31"/>
      <c r="TPV23" s="31"/>
      <c r="TPW23" s="32"/>
      <c r="TPX23" s="32"/>
      <c r="TPY23" s="47"/>
      <c r="TPZ23" s="31"/>
      <c r="TQA23" s="31"/>
      <c r="TQB23" s="32"/>
      <c r="TQC23" s="32"/>
      <c r="TQD23" s="47"/>
      <c r="TQE23" s="31"/>
      <c r="TQF23" s="31"/>
      <c r="TQG23" s="32"/>
      <c r="TQH23" s="32"/>
      <c r="TQI23" s="47"/>
      <c r="TQJ23" s="31"/>
      <c r="TQK23" s="31"/>
      <c r="TQL23" s="32"/>
      <c r="TQM23" s="32"/>
      <c r="TQN23" s="47"/>
      <c r="TQO23" s="31"/>
      <c r="TQP23" s="31"/>
      <c r="TQQ23" s="32"/>
      <c r="TQR23" s="32"/>
      <c r="TQS23" s="47"/>
      <c r="TQT23" s="31"/>
      <c r="TQU23" s="31"/>
      <c r="TQV23" s="32"/>
      <c r="TQW23" s="32"/>
      <c r="TQX23" s="47"/>
      <c r="TQY23" s="31"/>
      <c r="TQZ23" s="31"/>
      <c r="TRA23" s="32"/>
      <c r="TRB23" s="32"/>
      <c r="TRC23" s="47"/>
      <c r="TRD23" s="31"/>
      <c r="TRE23" s="31"/>
      <c r="TRF23" s="32"/>
      <c r="TRG23" s="32"/>
      <c r="TRH23" s="47"/>
      <c r="TRI23" s="31"/>
      <c r="TRJ23" s="31"/>
      <c r="TRK23" s="32"/>
      <c r="TRL23" s="32"/>
      <c r="TRM23" s="47"/>
      <c r="TRN23" s="31"/>
      <c r="TRO23" s="31"/>
      <c r="TRP23" s="32"/>
      <c r="TRQ23" s="32"/>
      <c r="TRR23" s="47"/>
      <c r="TRS23" s="31"/>
      <c r="TRT23" s="31"/>
      <c r="TRU23" s="32"/>
      <c r="TRV23" s="32"/>
      <c r="TRW23" s="47"/>
      <c r="TRX23" s="31"/>
      <c r="TRY23" s="31"/>
      <c r="TRZ23" s="32"/>
      <c r="TSA23" s="32"/>
      <c r="TSB23" s="47"/>
      <c r="TSC23" s="31"/>
      <c r="TSD23" s="31"/>
      <c r="TSE23" s="32"/>
      <c r="TSF23" s="32"/>
      <c r="TSG23" s="47"/>
      <c r="TSH23" s="31"/>
      <c r="TSI23" s="31"/>
      <c r="TSJ23" s="32"/>
      <c r="TSK23" s="32"/>
      <c r="TSL23" s="47"/>
      <c r="TSM23" s="31"/>
      <c r="TSN23" s="31"/>
      <c r="TSO23" s="32"/>
      <c r="TSP23" s="32"/>
      <c r="TSQ23" s="47"/>
      <c r="TSR23" s="31"/>
      <c r="TSS23" s="31"/>
      <c r="TST23" s="32"/>
      <c r="TSU23" s="32"/>
      <c r="TSV23" s="47"/>
      <c r="TSW23" s="31"/>
      <c r="TSX23" s="31"/>
      <c r="TSY23" s="32"/>
      <c r="TSZ23" s="32"/>
      <c r="TTA23" s="47"/>
      <c r="TTB23" s="31"/>
      <c r="TTC23" s="31"/>
      <c r="TTD23" s="32"/>
      <c r="TTE23" s="32"/>
      <c r="TTF23" s="47"/>
      <c r="TTG23" s="31"/>
      <c r="TTH23" s="31"/>
      <c r="TTI23" s="32"/>
      <c r="TTJ23" s="32"/>
      <c r="TTK23" s="47"/>
      <c r="TTL23" s="31"/>
      <c r="TTM23" s="31"/>
      <c r="TTN23" s="32"/>
      <c r="TTO23" s="32"/>
      <c r="TTP23" s="47"/>
      <c r="TTQ23" s="31"/>
      <c r="TTR23" s="31"/>
      <c r="TTS23" s="32"/>
      <c r="TTT23" s="32"/>
      <c r="TTU23" s="47"/>
      <c r="TTV23" s="31"/>
      <c r="TTW23" s="31"/>
      <c r="TTX23" s="32"/>
      <c r="TTY23" s="32"/>
      <c r="TTZ23" s="47"/>
      <c r="TUA23" s="31"/>
      <c r="TUB23" s="31"/>
      <c r="TUC23" s="32"/>
      <c r="TUD23" s="32"/>
      <c r="TUE23" s="47"/>
      <c r="TUF23" s="31"/>
      <c r="TUG23" s="31"/>
      <c r="TUH23" s="32"/>
      <c r="TUI23" s="32"/>
      <c r="TUJ23" s="47"/>
      <c r="TUK23" s="31"/>
      <c r="TUL23" s="31"/>
      <c r="TUM23" s="32"/>
      <c r="TUN23" s="32"/>
      <c r="TUO23" s="47"/>
      <c r="TUP23" s="31"/>
      <c r="TUQ23" s="31"/>
      <c r="TUR23" s="32"/>
      <c r="TUS23" s="32"/>
      <c r="TUT23" s="47"/>
      <c r="TUU23" s="31"/>
      <c r="TUV23" s="31"/>
      <c r="TUW23" s="32"/>
      <c r="TUX23" s="32"/>
      <c r="TUY23" s="47"/>
      <c r="TUZ23" s="31"/>
      <c r="TVA23" s="31"/>
      <c r="TVB23" s="32"/>
      <c r="TVC23" s="32"/>
      <c r="TVD23" s="47"/>
      <c r="TVE23" s="31"/>
      <c r="TVF23" s="31"/>
      <c r="TVG23" s="32"/>
      <c r="TVH23" s="32"/>
      <c r="TVI23" s="47"/>
      <c r="TVJ23" s="31"/>
      <c r="TVK23" s="31"/>
      <c r="TVL23" s="32"/>
      <c r="TVM23" s="32"/>
      <c r="TVN23" s="47"/>
      <c r="TVO23" s="31"/>
      <c r="TVP23" s="31"/>
      <c r="TVQ23" s="32"/>
      <c r="TVR23" s="32"/>
      <c r="TVS23" s="47"/>
      <c r="TVT23" s="31"/>
      <c r="TVU23" s="31"/>
      <c r="TVV23" s="32"/>
      <c r="TVW23" s="32"/>
      <c r="TVX23" s="47"/>
      <c r="TVY23" s="31"/>
      <c r="TVZ23" s="31"/>
      <c r="TWA23" s="32"/>
      <c r="TWB23" s="32"/>
      <c r="TWC23" s="47"/>
      <c r="TWD23" s="31"/>
      <c r="TWE23" s="31"/>
      <c r="TWF23" s="32"/>
      <c r="TWG23" s="32"/>
      <c r="TWH23" s="47"/>
      <c r="TWI23" s="31"/>
      <c r="TWJ23" s="31"/>
      <c r="TWK23" s="32"/>
      <c r="TWL23" s="32"/>
      <c r="TWM23" s="47"/>
      <c r="TWN23" s="31"/>
      <c r="TWO23" s="31"/>
      <c r="TWP23" s="32"/>
      <c r="TWQ23" s="32"/>
      <c r="TWR23" s="47"/>
      <c r="TWS23" s="31"/>
      <c r="TWT23" s="31"/>
      <c r="TWU23" s="32"/>
      <c r="TWV23" s="32"/>
      <c r="TWW23" s="47"/>
      <c r="TWX23" s="31"/>
      <c r="TWY23" s="31"/>
      <c r="TWZ23" s="32"/>
      <c r="TXA23" s="32"/>
      <c r="TXB23" s="47"/>
      <c r="TXC23" s="31"/>
      <c r="TXD23" s="31"/>
      <c r="TXE23" s="32"/>
      <c r="TXF23" s="32"/>
      <c r="TXG23" s="47"/>
      <c r="TXH23" s="31"/>
      <c r="TXI23" s="31"/>
      <c r="TXJ23" s="32"/>
      <c r="TXK23" s="32"/>
      <c r="TXL23" s="47"/>
      <c r="TXM23" s="31"/>
      <c r="TXN23" s="31"/>
      <c r="TXO23" s="32"/>
      <c r="TXP23" s="32"/>
      <c r="TXQ23" s="47"/>
      <c r="TXR23" s="31"/>
      <c r="TXS23" s="31"/>
      <c r="TXT23" s="32"/>
      <c r="TXU23" s="32"/>
      <c r="TXV23" s="47"/>
      <c r="TXW23" s="31"/>
      <c r="TXX23" s="31"/>
      <c r="TXY23" s="32"/>
      <c r="TXZ23" s="32"/>
      <c r="TYA23" s="47"/>
      <c r="TYB23" s="31"/>
      <c r="TYC23" s="31"/>
      <c r="TYD23" s="32"/>
      <c r="TYE23" s="32"/>
      <c r="TYF23" s="47"/>
      <c r="TYG23" s="31"/>
      <c r="TYH23" s="31"/>
      <c r="TYI23" s="32"/>
      <c r="TYJ23" s="32"/>
      <c r="TYK23" s="47"/>
      <c r="TYL23" s="31"/>
      <c r="TYM23" s="31"/>
      <c r="TYN23" s="32"/>
      <c r="TYO23" s="32"/>
      <c r="TYP23" s="47"/>
      <c r="TYQ23" s="31"/>
      <c r="TYR23" s="31"/>
      <c r="TYS23" s="32"/>
      <c r="TYT23" s="32"/>
      <c r="TYU23" s="47"/>
      <c r="TYV23" s="31"/>
      <c r="TYW23" s="31"/>
      <c r="TYX23" s="32"/>
      <c r="TYY23" s="32"/>
      <c r="TYZ23" s="47"/>
      <c r="TZA23" s="31"/>
      <c r="TZB23" s="31"/>
      <c r="TZC23" s="32"/>
      <c r="TZD23" s="32"/>
      <c r="TZE23" s="47"/>
      <c r="TZF23" s="31"/>
      <c r="TZG23" s="31"/>
      <c r="TZH23" s="32"/>
      <c r="TZI23" s="32"/>
      <c r="TZJ23" s="47"/>
      <c r="TZK23" s="31"/>
      <c r="TZL23" s="31"/>
      <c r="TZM23" s="32"/>
      <c r="TZN23" s="32"/>
      <c r="TZO23" s="47"/>
      <c r="TZP23" s="31"/>
      <c r="TZQ23" s="31"/>
      <c r="TZR23" s="32"/>
      <c r="TZS23" s="32"/>
      <c r="TZT23" s="47"/>
      <c r="TZU23" s="31"/>
      <c r="TZV23" s="31"/>
      <c r="TZW23" s="32"/>
      <c r="TZX23" s="32"/>
      <c r="TZY23" s="47"/>
      <c r="TZZ23" s="31"/>
      <c r="UAA23" s="31"/>
      <c r="UAB23" s="32"/>
      <c r="UAC23" s="32"/>
      <c r="UAD23" s="47"/>
      <c r="UAE23" s="31"/>
      <c r="UAF23" s="31"/>
      <c r="UAG23" s="32"/>
      <c r="UAH23" s="32"/>
      <c r="UAI23" s="47"/>
      <c r="UAJ23" s="31"/>
      <c r="UAK23" s="31"/>
      <c r="UAL23" s="32"/>
      <c r="UAM23" s="32"/>
      <c r="UAN23" s="47"/>
      <c r="UAO23" s="31"/>
      <c r="UAP23" s="31"/>
      <c r="UAQ23" s="32"/>
      <c r="UAR23" s="32"/>
      <c r="UAS23" s="47"/>
      <c r="UAT23" s="31"/>
      <c r="UAU23" s="31"/>
      <c r="UAV23" s="32"/>
      <c r="UAW23" s="32"/>
      <c r="UAX23" s="47"/>
      <c r="UAY23" s="31"/>
      <c r="UAZ23" s="31"/>
      <c r="UBA23" s="32"/>
      <c r="UBB23" s="32"/>
      <c r="UBC23" s="47"/>
      <c r="UBD23" s="31"/>
      <c r="UBE23" s="31"/>
      <c r="UBF23" s="32"/>
      <c r="UBG23" s="32"/>
      <c r="UBH23" s="47"/>
      <c r="UBI23" s="31"/>
      <c r="UBJ23" s="31"/>
      <c r="UBK23" s="32"/>
      <c r="UBL23" s="32"/>
      <c r="UBM23" s="47"/>
      <c r="UBN23" s="31"/>
      <c r="UBO23" s="31"/>
      <c r="UBP23" s="32"/>
      <c r="UBQ23" s="32"/>
      <c r="UBR23" s="47"/>
      <c r="UBS23" s="31"/>
      <c r="UBT23" s="31"/>
      <c r="UBU23" s="32"/>
      <c r="UBV23" s="32"/>
      <c r="UBW23" s="47"/>
      <c r="UBX23" s="31"/>
      <c r="UBY23" s="31"/>
      <c r="UBZ23" s="32"/>
      <c r="UCA23" s="32"/>
      <c r="UCB23" s="47"/>
      <c r="UCC23" s="31"/>
      <c r="UCD23" s="31"/>
      <c r="UCE23" s="32"/>
      <c r="UCF23" s="32"/>
      <c r="UCG23" s="47"/>
      <c r="UCH23" s="31"/>
      <c r="UCI23" s="31"/>
      <c r="UCJ23" s="32"/>
      <c r="UCK23" s="32"/>
      <c r="UCL23" s="47"/>
      <c r="UCM23" s="31"/>
      <c r="UCN23" s="31"/>
      <c r="UCO23" s="32"/>
      <c r="UCP23" s="32"/>
      <c r="UCQ23" s="47"/>
      <c r="UCR23" s="31"/>
      <c r="UCS23" s="31"/>
      <c r="UCT23" s="32"/>
      <c r="UCU23" s="32"/>
      <c r="UCV23" s="47"/>
      <c r="UCW23" s="31"/>
      <c r="UCX23" s="31"/>
      <c r="UCY23" s="32"/>
      <c r="UCZ23" s="32"/>
      <c r="UDA23" s="47"/>
      <c r="UDB23" s="31"/>
      <c r="UDC23" s="31"/>
      <c r="UDD23" s="32"/>
      <c r="UDE23" s="32"/>
      <c r="UDF23" s="47"/>
      <c r="UDG23" s="31"/>
      <c r="UDH23" s="31"/>
      <c r="UDI23" s="32"/>
      <c r="UDJ23" s="32"/>
      <c r="UDK23" s="47"/>
      <c r="UDL23" s="31"/>
      <c r="UDM23" s="31"/>
      <c r="UDN23" s="32"/>
      <c r="UDO23" s="32"/>
      <c r="UDP23" s="47"/>
      <c r="UDQ23" s="31"/>
      <c r="UDR23" s="31"/>
      <c r="UDS23" s="32"/>
      <c r="UDT23" s="32"/>
      <c r="UDU23" s="47"/>
      <c r="UDV23" s="31"/>
      <c r="UDW23" s="31"/>
      <c r="UDX23" s="32"/>
      <c r="UDY23" s="32"/>
      <c r="UDZ23" s="47"/>
      <c r="UEA23" s="31"/>
      <c r="UEB23" s="31"/>
      <c r="UEC23" s="32"/>
      <c r="UED23" s="32"/>
      <c r="UEE23" s="47"/>
      <c r="UEF23" s="31"/>
      <c r="UEG23" s="31"/>
      <c r="UEH23" s="32"/>
      <c r="UEI23" s="32"/>
      <c r="UEJ23" s="47"/>
      <c r="UEK23" s="31"/>
      <c r="UEL23" s="31"/>
      <c r="UEM23" s="32"/>
      <c r="UEN23" s="32"/>
      <c r="UEO23" s="47"/>
      <c r="UEP23" s="31"/>
      <c r="UEQ23" s="31"/>
      <c r="UER23" s="32"/>
      <c r="UES23" s="32"/>
      <c r="UET23" s="47"/>
      <c r="UEU23" s="31"/>
      <c r="UEV23" s="31"/>
      <c r="UEW23" s="32"/>
      <c r="UEX23" s="32"/>
      <c r="UEY23" s="47"/>
      <c r="UEZ23" s="31"/>
      <c r="UFA23" s="31"/>
      <c r="UFB23" s="32"/>
      <c r="UFC23" s="32"/>
      <c r="UFD23" s="47"/>
      <c r="UFE23" s="31"/>
      <c r="UFF23" s="31"/>
      <c r="UFG23" s="32"/>
      <c r="UFH23" s="32"/>
      <c r="UFI23" s="47"/>
      <c r="UFJ23" s="31"/>
      <c r="UFK23" s="31"/>
      <c r="UFL23" s="32"/>
      <c r="UFM23" s="32"/>
      <c r="UFN23" s="47"/>
      <c r="UFO23" s="31"/>
      <c r="UFP23" s="31"/>
      <c r="UFQ23" s="32"/>
      <c r="UFR23" s="32"/>
      <c r="UFS23" s="47"/>
      <c r="UFT23" s="31"/>
      <c r="UFU23" s="31"/>
      <c r="UFV23" s="32"/>
      <c r="UFW23" s="32"/>
      <c r="UFX23" s="47"/>
      <c r="UFY23" s="31"/>
      <c r="UFZ23" s="31"/>
      <c r="UGA23" s="32"/>
      <c r="UGB23" s="32"/>
      <c r="UGC23" s="47"/>
      <c r="UGD23" s="31"/>
      <c r="UGE23" s="31"/>
      <c r="UGF23" s="32"/>
      <c r="UGG23" s="32"/>
      <c r="UGH23" s="47"/>
      <c r="UGI23" s="31"/>
      <c r="UGJ23" s="31"/>
      <c r="UGK23" s="32"/>
      <c r="UGL23" s="32"/>
      <c r="UGM23" s="47"/>
      <c r="UGN23" s="31"/>
      <c r="UGO23" s="31"/>
      <c r="UGP23" s="32"/>
      <c r="UGQ23" s="32"/>
      <c r="UGR23" s="47"/>
      <c r="UGS23" s="31"/>
      <c r="UGT23" s="31"/>
      <c r="UGU23" s="32"/>
      <c r="UGV23" s="32"/>
      <c r="UGW23" s="47"/>
      <c r="UGX23" s="31"/>
      <c r="UGY23" s="31"/>
      <c r="UGZ23" s="32"/>
      <c r="UHA23" s="32"/>
      <c r="UHB23" s="47"/>
      <c r="UHC23" s="31"/>
      <c r="UHD23" s="31"/>
      <c r="UHE23" s="32"/>
      <c r="UHF23" s="32"/>
      <c r="UHG23" s="47"/>
      <c r="UHH23" s="31"/>
      <c r="UHI23" s="31"/>
      <c r="UHJ23" s="32"/>
      <c r="UHK23" s="32"/>
      <c r="UHL23" s="47"/>
      <c r="UHM23" s="31"/>
      <c r="UHN23" s="31"/>
      <c r="UHO23" s="32"/>
      <c r="UHP23" s="32"/>
      <c r="UHQ23" s="47"/>
      <c r="UHR23" s="31"/>
      <c r="UHS23" s="31"/>
      <c r="UHT23" s="32"/>
      <c r="UHU23" s="32"/>
      <c r="UHV23" s="47"/>
      <c r="UHW23" s="31"/>
      <c r="UHX23" s="31"/>
      <c r="UHY23" s="32"/>
      <c r="UHZ23" s="32"/>
      <c r="UIA23" s="47"/>
      <c r="UIB23" s="31"/>
      <c r="UIC23" s="31"/>
      <c r="UID23" s="32"/>
      <c r="UIE23" s="32"/>
      <c r="UIF23" s="47"/>
      <c r="UIG23" s="31"/>
      <c r="UIH23" s="31"/>
      <c r="UII23" s="32"/>
      <c r="UIJ23" s="32"/>
      <c r="UIK23" s="47"/>
      <c r="UIL23" s="31"/>
      <c r="UIM23" s="31"/>
      <c r="UIN23" s="32"/>
      <c r="UIO23" s="32"/>
      <c r="UIP23" s="47"/>
      <c r="UIQ23" s="31"/>
      <c r="UIR23" s="31"/>
      <c r="UIS23" s="32"/>
      <c r="UIT23" s="32"/>
      <c r="UIU23" s="47"/>
      <c r="UIV23" s="31"/>
      <c r="UIW23" s="31"/>
      <c r="UIX23" s="32"/>
      <c r="UIY23" s="32"/>
      <c r="UIZ23" s="47"/>
      <c r="UJA23" s="31"/>
      <c r="UJB23" s="31"/>
      <c r="UJC23" s="32"/>
      <c r="UJD23" s="32"/>
      <c r="UJE23" s="47"/>
      <c r="UJF23" s="31"/>
      <c r="UJG23" s="31"/>
      <c r="UJH23" s="32"/>
      <c r="UJI23" s="32"/>
      <c r="UJJ23" s="47"/>
      <c r="UJK23" s="31"/>
      <c r="UJL23" s="31"/>
      <c r="UJM23" s="32"/>
      <c r="UJN23" s="32"/>
      <c r="UJO23" s="47"/>
      <c r="UJP23" s="31"/>
      <c r="UJQ23" s="31"/>
      <c r="UJR23" s="32"/>
      <c r="UJS23" s="32"/>
      <c r="UJT23" s="47"/>
      <c r="UJU23" s="31"/>
      <c r="UJV23" s="31"/>
      <c r="UJW23" s="32"/>
      <c r="UJX23" s="32"/>
      <c r="UJY23" s="47"/>
      <c r="UJZ23" s="31"/>
      <c r="UKA23" s="31"/>
      <c r="UKB23" s="32"/>
      <c r="UKC23" s="32"/>
      <c r="UKD23" s="47"/>
      <c r="UKE23" s="31"/>
      <c r="UKF23" s="31"/>
      <c r="UKG23" s="32"/>
      <c r="UKH23" s="32"/>
      <c r="UKI23" s="47"/>
      <c r="UKJ23" s="31"/>
      <c r="UKK23" s="31"/>
      <c r="UKL23" s="32"/>
      <c r="UKM23" s="32"/>
      <c r="UKN23" s="47"/>
      <c r="UKO23" s="31"/>
      <c r="UKP23" s="31"/>
      <c r="UKQ23" s="32"/>
      <c r="UKR23" s="32"/>
      <c r="UKS23" s="47"/>
      <c r="UKT23" s="31"/>
      <c r="UKU23" s="31"/>
      <c r="UKV23" s="32"/>
      <c r="UKW23" s="32"/>
      <c r="UKX23" s="47"/>
      <c r="UKY23" s="31"/>
      <c r="UKZ23" s="31"/>
      <c r="ULA23" s="32"/>
      <c r="ULB23" s="32"/>
      <c r="ULC23" s="47"/>
      <c r="ULD23" s="31"/>
      <c r="ULE23" s="31"/>
      <c r="ULF23" s="32"/>
      <c r="ULG23" s="32"/>
      <c r="ULH23" s="47"/>
      <c r="ULI23" s="31"/>
      <c r="ULJ23" s="31"/>
      <c r="ULK23" s="32"/>
      <c r="ULL23" s="32"/>
      <c r="ULM23" s="47"/>
      <c r="ULN23" s="31"/>
      <c r="ULO23" s="31"/>
      <c r="ULP23" s="32"/>
      <c r="ULQ23" s="32"/>
      <c r="ULR23" s="47"/>
      <c r="ULS23" s="31"/>
      <c r="ULT23" s="31"/>
      <c r="ULU23" s="32"/>
      <c r="ULV23" s="32"/>
      <c r="ULW23" s="47"/>
      <c r="ULX23" s="31"/>
      <c r="ULY23" s="31"/>
      <c r="ULZ23" s="32"/>
      <c r="UMA23" s="32"/>
      <c r="UMB23" s="47"/>
      <c r="UMC23" s="31"/>
      <c r="UMD23" s="31"/>
      <c r="UME23" s="32"/>
      <c r="UMF23" s="32"/>
      <c r="UMG23" s="47"/>
      <c r="UMH23" s="31"/>
      <c r="UMI23" s="31"/>
      <c r="UMJ23" s="32"/>
      <c r="UMK23" s="32"/>
      <c r="UML23" s="47"/>
      <c r="UMM23" s="31"/>
      <c r="UMN23" s="31"/>
      <c r="UMO23" s="32"/>
      <c r="UMP23" s="32"/>
      <c r="UMQ23" s="47"/>
      <c r="UMR23" s="31"/>
      <c r="UMS23" s="31"/>
      <c r="UMT23" s="32"/>
      <c r="UMU23" s="32"/>
      <c r="UMV23" s="47"/>
      <c r="UMW23" s="31"/>
      <c r="UMX23" s="31"/>
      <c r="UMY23" s="32"/>
      <c r="UMZ23" s="32"/>
      <c r="UNA23" s="47"/>
      <c r="UNB23" s="31"/>
      <c r="UNC23" s="31"/>
      <c r="UND23" s="32"/>
      <c r="UNE23" s="32"/>
      <c r="UNF23" s="47"/>
      <c r="UNG23" s="31"/>
      <c r="UNH23" s="31"/>
      <c r="UNI23" s="32"/>
      <c r="UNJ23" s="32"/>
      <c r="UNK23" s="47"/>
      <c r="UNL23" s="31"/>
      <c r="UNM23" s="31"/>
      <c r="UNN23" s="32"/>
      <c r="UNO23" s="32"/>
      <c r="UNP23" s="47"/>
      <c r="UNQ23" s="31"/>
      <c r="UNR23" s="31"/>
      <c r="UNS23" s="32"/>
      <c r="UNT23" s="32"/>
      <c r="UNU23" s="47"/>
      <c r="UNV23" s="31"/>
      <c r="UNW23" s="31"/>
      <c r="UNX23" s="32"/>
      <c r="UNY23" s="32"/>
      <c r="UNZ23" s="47"/>
      <c r="UOA23" s="31"/>
      <c r="UOB23" s="31"/>
      <c r="UOC23" s="32"/>
      <c r="UOD23" s="32"/>
      <c r="UOE23" s="47"/>
      <c r="UOF23" s="31"/>
      <c r="UOG23" s="31"/>
      <c r="UOH23" s="32"/>
      <c r="UOI23" s="32"/>
      <c r="UOJ23" s="47"/>
      <c r="UOK23" s="31"/>
      <c r="UOL23" s="31"/>
      <c r="UOM23" s="32"/>
      <c r="UON23" s="32"/>
      <c r="UOO23" s="47"/>
      <c r="UOP23" s="31"/>
      <c r="UOQ23" s="31"/>
      <c r="UOR23" s="32"/>
      <c r="UOS23" s="32"/>
      <c r="UOT23" s="47"/>
      <c r="UOU23" s="31"/>
      <c r="UOV23" s="31"/>
      <c r="UOW23" s="32"/>
      <c r="UOX23" s="32"/>
      <c r="UOY23" s="47"/>
      <c r="UOZ23" s="31"/>
      <c r="UPA23" s="31"/>
      <c r="UPB23" s="32"/>
      <c r="UPC23" s="32"/>
      <c r="UPD23" s="47"/>
      <c r="UPE23" s="31"/>
      <c r="UPF23" s="31"/>
      <c r="UPG23" s="32"/>
      <c r="UPH23" s="32"/>
      <c r="UPI23" s="47"/>
      <c r="UPJ23" s="31"/>
      <c r="UPK23" s="31"/>
      <c r="UPL23" s="32"/>
      <c r="UPM23" s="32"/>
      <c r="UPN23" s="47"/>
      <c r="UPO23" s="31"/>
      <c r="UPP23" s="31"/>
      <c r="UPQ23" s="32"/>
      <c r="UPR23" s="32"/>
      <c r="UPS23" s="47"/>
      <c r="UPT23" s="31"/>
      <c r="UPU23" s="31"/>
      <c r="UPV23" s="32"/>
      <c r="UPW23" s="32"/>
      <c r="UPX23" s="47"/>
      <c r="UPY23" s="31"/>
      <c r="UPZ23" s="31"/>
      <c r="UQA23" s="32"/>
      <c r="UQB23" s="32"/>
      <c r="UQC23" s="47"/>
      <c r="UQD23" s="31"/>
      <c r="UQE23" s="31"/>
      <c r="UQF23" s="32"/>
      <c r="UQG23" s="32"/>
      <c r="UQH23" s="47"/>
      <c r="UQI23" s="31"/>
      <c r="UQJ23" s="31"/>
      <c r="UQK23" s="32"/>
      <c r="UQL23" s="32"/>
      <c r="UQM23" s="47"/>
      <c r="UQN23" s="31"/>
      <c r="UQO23" s="31"/>
      <c r="UQP23" s="32"/>
      <c r="UQQ23" s="32"/>
      <c r="UQR23" s="47"/>
      <c r="UQS23" s="31"/>
      <c r="UQT23" s="31"/>
      <c r="UQU23" s="32"/>
      <c r="UQV23" s="32"/>
      <c r="UQW23" s="47"/>
      <c r="UQX23" s="31"/>
      <c r="UQY23" s="31"/>
      <c r="UQZ23" s="32"/>
      <c r="URA23" s="32"/>
      <c r="URB23" s="47"/>
      <c r="URC23" s="31"/>
      <c r="URD23" s="31"/>
      <c r="URE23" s="32"/>
      <c r="URF23" s="32"/>
      <c r="URG23" s="47"/>
      <c r="URH23" s="31"/>
      <c r="URI23" s="31"/>
      <c r="URJ23" s="32"/>
      <c r="URK23" s="32"/>
      <c r="URL23" s="47"/>
      <c r="URM23" s="31"/>
      <c r="URN23" s="31"/>
      <c r="URO23" s="32"/>
      <c r="URP23" s="32"/>
      <c r="URQ23" s="47"/>
      <c r="URR23" s="31"/>
      <c r="URS23" s="31"/>
      <c r="URT23" s="32"/>
      <c r="URU23" s="32"/>
      <c r="URV23" s="47"/>
      <c r="URW23" s="31"/>
      <c r="URX23" s="31"/>
      <c r="URY23" s="32"/>
      <c r="URZ23" s="32"/>
      <c r="USA23" s="47"/>
      <c r="USB23" s="31"/>
      <c r="USC23" s="31"/>
      <c r="USD23" s="32"/>
      <c r="USE23" s="32"/>
      <c r="USF23" s="47"/>
      <c r="USG23" s="31"/>
      <c r="USH23" s="31"/>
      <c r="USI23" s="32"/>
      <c r="USJ23" s="32"/>
      <c r="USK23" s="47"/>
      <c r="USL23" s="31"/>
      <c r="USM23" s="31"/>
      <c r="USN23" s="32"/>
      <c r="USO23" s="32"/>
      <c r="USP23" s="47"/>
      <c r="USQ23" s="31"/>
      <c r="USR23" s="31"/>
      <c r="USS23" s="32"/>
      <c r="UST23" s="32"/>
      <c r="USU23" s="47"/>
      <c r="USV23" s="31"/>
      <c r="USW23" s="31"/>
      <c r="USX23" s="32"/>
      <c r="USY23" s="32"/>
      <c r="USZ23" s="47"/>
      <c r="UTA23" s="31"/>
      <c r="UTB23" s="31"/>
      <c r="UTC23" s="32"/>
      <c r="UTD23" s="32"/>
      <c r="UTE23" s="47"/>
      <c r="UTF23" s="31"/>
      <c r="UTG23" s="31"/>
      <c r="UTH23" s="32"/>
      <c r="UTI23" s="32"/>
      <c r="UTJ23" s="47"/>
      <c r="UTK23" s="31"/>
      <c r="UTL23" s="31"/>
      <c r="UTM23" s="32"/>
      <c r="UTN23" s="32"/>
      <c r="UTO23" s="47"/>
      <c r="UTP23" s="31"/>
      <c r="UTQ23" s="31"/>
      <c r="UTR23" s="32"/>
      <c r="UTS23" s="32"/>
      <c r="UTT23" s="47"/>
      <c r="UTU23" s="31"/>
      <c r="UTV23" s="31"/>
      <c r="UTW23" s="32"/>
      <c r="UTX23" s="32"/>
      <c r="UTY23" s="47"/>
      <c r="UTZ23" s="31"/>
      <c r="UUA23" s="31"/>
      <c r="UUB23" s="32"/>
      <c r="UUC23" s="32"/>
      <c r="UUD23" s="47"/>
      <c r="UUE23" s="31"/>
      <c r="UUF23" s="31"/>
      <c r="UUG23" s="32"/>
      <c r="UUH23" s="32"/>
      <c r="UUI23" s="47"/>
      <c r="UUJ23" s="31"/>
      <c r="UUK23" s="31"/>
      <c r="UUL23" s="32"/>
      <c r="UUM23" s="32"/>
      <c r="UUN23" s="47"/>
      <c r="UUO23" s="31"/>
      <c r="UUP23" s="31"/>
      <c r="UUQ23" s="32"/>
      <c r="UUR23" s="32"/>
      <c r="UUS23" s="47"/>
      <c r="UUT23" s="31"/>
      <c r="UUU23" s="31"/>
      <c r="UUV23" s="32"/>
      <c r="UUW23" s="32"/>
      <c r="UUX23" s="47"/>
      <c r="UUY23" s="31"/>
      <c r="UUZ23" s="31"/>
      <c r="UVA23" s="32"/>
      <c r="UVB23" s="32"/>
      <c r="UVC23" s="47"/>
      <c r="UVD23" s="31"/>
      <c r="UVE23" s="31"/>
      <c r="UVF23" s="32"/>
      <c r="UVG23" s="32"/>
      <c r="UVH23" s="47"/>
      <c r="UVI23" s="31"/>
      <c r="UVJ23" s="31"/>
      <c r="UVK23" s="32"/>
      <c r="UVL23" s="32"/>
      <c r="UVM23" s="47"/>
      <c r="UVN23" s="31"/>
      <c r="UVO23" s="31"/>
      <c r="UVP23" s="32"/>
      <c r="UVQ23" s="32"/>
      <c r="UVR23" s="47"/>
      <c r="UVS23" s="31"/>
      <c r="UVT23" s="31"/>
      <c r="UVU23" s="32"/>
      <c r="UVV23" s="32"/>
      <c r="UVW23" s="47"/>
      <c r="UVX23" s="31"/>
      <c r="UVY23" s="31"/>
      <c r="UVZ23" s="32"/>
      <c r="UWA23" s="32"/>
      <c r="UWB23" s="47"/>
      <c r="UWC23" s="31"/>
      <c r="UWD23" s="31"/>
      <c r="UWE23" s="32"/>
      <c r="UWF23" s="32"/>
      <c r="UWG23" s="47"/>
      <c r="UWH23" s="31"/>
      <c r="UWI23" s="31"/>
      <c r="UWJ23" s="32"/>
      <c r="UWK23" s="32"/>
      <c r="UWL23" s="47"/>
      <c r="UWM23" s="31"/>
      <c r="UWN23" s="31"/>
      <c r="UWO23" s="32"/>
      <c r="UWP23" s="32"/>
      <c r="UWQ23" s="47"/>
      <c r="UWR23" s="31"/>
      <c r="UWS23" s="31"/>
      <c r="UWT23" s="32"/>
      <c r="UWU23" s="32"/>
      <c r="UWV23" s="47"/>
      <c r="UWW23" s="31"/>
      <c r="UWX23" s="31"/>
      <c r="UWY23" s="32"/>
      <c r="UWZ23" s="32"/>
      <c r="UXA23" s="47"/>
      <c r="UXB23" s="31"/>
      <c r="UXC23" s="31"/>
      <c r="UXD23" s="32"/>
      <c r="UXE23" s="32"/>
      <c r="UXF23" s="47"/>
      <c r="UXG23" s="31"/>
      <c r="UXH23" s="31"/>
      <c r="UXI23" s="32"/>
      <c r="UXJ23" s="32"/>
      <c r="UXK23" s="47"/>
      <c r="UXL23" s="31"/>
      <c r="UXM23" s="31"/>
      <c r="UXN23" s="32"/>
      <c r="UXO23" s="32"/>
      <c r="UXP23" s="47"/>
      <c r="UXQ23" s="31"/>
      <c r="UXR23" s="31"/>
      <c r="UXS23" s="32"/>
      <c r="UXT23" s="32"/>
      <c r="UXU23" s="47"/>
      <c r="UXV23" s="31"/>
      <c r="UXW23" s="31"/>
      <c r="UXX23" s="32"/>
      <c r="UXY23" s="32"/>
      <c r="UXZ23" s="47"/>
      <c r="UYA23" s="31"/>
      <c r="UYB23" s="31"/>
      <c r="UYC23" s="32"/>
      <c r="UYD23" s="32"/>
      <c r="UYE23" s="47"/>
      <c r="UYF23" s="31"/>
      <c r="UYG23" s="31"/>
      <c r="UYH23" s="32"/>
      <c r="UYI23" s="32"/>
      <c r="UYJ23" s="47"/>
      <c r="UYK23" s="31"/>
      <c r="UYL23" s="31"/>
      <c r="UYM23" s="32"/>
      <c r="UYN23" s="32"/>
      <c r="UYO23" s="47"/>
      <c r="UYP23" s="31"/>
      <c r="UYQ23" s="31"/>
      <c r="UYR23" s="32"/>
      <c r="UYS23" s="32"/>
      <c r="UYT23" s="47"/>
      <c r="UYU23" s="31"/>
      <c r="UYV23" s="31"/>
      <c r="UYW23" s="32"/>
      <c r="UYX23" s="32"/>
      <c r="UYY23" s="47"/>
      <c r="UYZ23" s="31"/>
      <c r="UZA23" s="31"/>
      <c r="UZB23" s="32"/>
      <c r="UZC23" s="32"/>
      <c r="UZD23" s="47"/>
      <c r="UZE23" s="31"/>
      <c r="UZF23" s="31"/>
      <c r="UZG23" s="32"/>
      <c r="UZH23" s="32"/>
      <c r="UZI23" s="47"/>
      <c r="UZJ23" s="31"/>
      <c r="UZK23" s="31"/>
      <c r="UZL23" s="32"/>
      <c r="UZM23" s="32"/>
      <c r="UZN23" s="47"/>
      <c r="UZO23" s="31"/>
      <c r="UZP23" s="31"/>
      <c r="UZQ23" s="32"/>
      <c r="UZR23" s="32"/>
      <c r="UZS23" s="47"/>
      <c r="UZT23" s="31"/>
      <c r="UZU23" s="31"/>
      <c r="UZV23" s="32"/>
      <c r="UZW23" s="32"/>
      <c r="UZX23" s="47"/>
      <c r="UZY23" s="31"/>
      <c r="UZZ23" s="31"/>
      <c r="VAA23" s="32"/>
      <c r="VAB23" s="32"/>
      <c r="VAC23" s="47"/>
      <c r="VAD23" s="31"/>
      <c r="VAE23" s="31"/>
      <c r="VAF23" s="32"/>
      <c r="VAG23" s="32"/>
      <c r="VAH23" s="47"/>
      <c r="VAI23" s="31"/>
      <c r="VAJ23" s="31"/>
      <c r="VAK23" s="32"/>
      <c r="VAL23" s="32"/>
      <c r="VAM23" s="47"/>
      <c r="VAN23" s="31"/>
      <c r="VAO23" s="31"/>
      <c r="VAP23" s="32"/>
      <c r="VAQ23" s="32"/>
      <c r="VAR23" s="47"/>
      <c r="VAS23" s="31"/>
      <c r="VAT23" s="31"/>
      <c r="VAU23" s="32"/>
      <c r="VAV23" s="32"/>
      <c r="VAW23" s="47"/>
      <c r="VAX23" s="31"/>
      <c r="VAY23" s="31"/>
      <c r="VAZ23" s="32"/>
      <c r="VBA23" s="32"/>
      <c r="VBB23" s="47"/>
      <c r="VBC23" s="31"/>
      <c r="VBD23" s="31"/>
      <c r="VBE23" s="32"/>
      <c r="VBF23" s="32"/>
      <c r="VBG23" s="47"/>
      <c r="VBH23" s="31"/>
      <c r="VBI23" s="31"/>
      <c r="VBJ23" s="32"/>
      <c r="VBK23" s="32"/>
      <c r="VBL23" s="47"/>
      <c r="VBM23" s="31"/>
      <c r="VBN23" s="31"/>
      <c r="VBO23" s="32"/>
      <c r="VBP23" s="32"/>
      <c r="VBQ23" s="47"/>
      <c r="VBR23" s="31"/>
      <c r="VBS23" s="31"/>
      <c r="VBT23" s="32"/>
      <c r="VBU23" s="32"/>
      <c r="VBV23" s="47"/>
      <c r="VBW23" s="31"/>
      <c r="VBX23" s="31"/>
      <c r="VBY23" s="32"/>
      <c r="VBZ23" s="32"/>
      <c r="VCA23" s="47"/>
      <c r="VCB23" s="31"/>
      <c r="VCC23" s="31"/>
      <c r="VCD23" s="32"/>
      <c r="VCE23" s="32"/>
      <c r="VCF23" s="47"/>
      <c r="VCG23" s="31"/>
      <c r="VCH23" s="31"/>
      <c r="VCI23" s="32"/>
      <c r="VCJ23" s="32"/>
      <c r="VCK23" s="47"/>
      <c r="VCL23" s="31"/>
      <c r="VCM23" s="31"/>
      <c r="VCN23" s="32"/>
      <c r="VCO23" s="32"/>
      <c r="VCP23" s="47"/>
      <c r="VCQ23" s="31"/>
      <c r="VCR23" s="31"/>
      <c r="VCS23" s="32"/>
      <c r="VCT23" s="32"/>
      <c r="VCU23" s="47"/>
      <c r="VCV23" s="31"/>
      <c r="VCW23" s="31"/>
      <c r="VCX23" s="32"/>
      <c r="VCY23" s="32"/>
      <c r="VCZ23" s="47"/>
      <c r="VDA23" s="31"/>
      <c r="VDB23" s="31"/>
      <c r="VDC23" s="32"/>
      <c r="VDD23" s="32"/>
      <c r="VDE23" s="47"/>
      <c r="VDF23" s="31"/>
      <c r="VDG23" s="31"/>
      <c r="VDH23" s="32"/>
      <c r="VDI23" s="32"/>
      <c r="VDJ23" s="47"/>
      <c r="VDK23" s="31"/>
      <c r="VDL23" s="31"/>
      <c r="VDM23" s="32"/>
      <c r="VDN23" s="32"/>
      <c r="VDO23" s="47"/>
      <c r="VDP23" s="31"/>
      <c r="VDQ23" s="31"/>
      <c r="VDR23" s="32"/>
      <c r="VDS23" s="32"/>
      <c r="VDT23" s="47"/>
      <c r="VDU23" s="31"/>
      <c r="VDV23" s="31"/>
      <c r="VDW23" s="32"/>
      <c r="VDX23" s="32"/>
      <c r="VDY23" s="47"/>
      <c r="VDZ23" s="31"/>
      <c r="VEA23" s="31"/>
      <c r="VEB23" s="32"/>
      <c r="VEC23" s="32"/>
      <c r="VED23" s="47"/>
      <c r="VEE23" s="31"/>
      <c r="VEF23" s="31"/>
      <c r="VEG23" s="32"/>
      <c r="VEH23" s="32"/>
      <c r="VEI23" s="47"/>
      <c r="VEJ23" s="31"/>
      <c r="VEK23" s="31"/>
      <c r="VEL23" s="32"/>
      <c r="VEM23" s="32"/>
      <c r="VEN23" s="47"/>
      <c r="VEO23" s="31"/>
      <c r="VEP23" s="31"/>
      <c r="VEQ23" s="32"/>
      <c r="VER23" s="32"/>
      <c r="VES23" s="47"/>
      <c r="VET23" s="31"/>
      <c r="VEU23" s="31"/>
      <c r="VEV23" s="32"/>
      <c r="VEW23" s="32"/>
      <c r="VEX23" s="47"/>
      <c r="VEY23" s="31"/>
      <c r="VEZ23" s="31"/>
      <c r="VFA23" s="32"/>
      <c r="VFB23" s="32"/>
      <c r="VFC23" s="47"/>
      <c r="VFD23" s="31"/>
      <c r="VFE23" s="31"/>
      <c r="VFF23" s="32"/>
      <c r="VFG23" s="32"/>
      <c r="VFH23" s="47"/>
      <c r="VFI23" s="31"/>
      <c r="VFJ23" s="31"/>
      <c r="VFK23" s="32"/>
      <c r="VFL23" s="32"/>
      <c r="VFM23" s="47"/>
      <c r="VFN23" s="31"/>
      <c r="VFO23" s="31"/>
      <c r="VFP23" s="32"/>
      <c r="VFQ23" s="32"/>
      <c r="VFR23" s="47"/>
      <c r="VFS23" s="31"/>
      <c r="VFT23" s="31"/>
      <c r="VFU23" s="32"/>
      <c r="VFV23" s="32"/>
      <c r="VFW23" s="47"/>
      <c r="VFX23" s="31"/>
      <c r="VFY23" s="31"/>
      <c r="VFZ23" s="32"/>
      <c r="VGA23" s="32"/>
      <c r="VGB23" s="47"/>
      <c r="VGC23" s="31"/>
      <c r="VGD23" s="31"/>
      <c r="VGE23" s="32"/>
      <c r="VGF23" s="32"/>
      <c r="VGG23" s="47"/>
      <c r="VGH23" s="31"/>
      <c r="VGI23" s="31"/>
      <c r="VGJ23" s="32"/>
      <c r="VGK23" s="32"/>
      <c r="VGL23" s="47"/>
      <c r="VGM23" s="31"/>
      <c r="VGN23" s="31"/>
      <c r="VGO23" s="32"/>
      <c r="VGP23" s="32"/>
      <c r="VGQ23" s="47"/>
      <c r="VGR23" s="31"/>
      <c r="VGS23" s="31"/>
      <c r="VGT23" s="32"/>
      <c r="VGU23" s="32"/>
      <c r="VGV23" s="47"/>
      <c r="VGW23" s="31"/>
      <c r="VGX23" s="31"/>
      <c r="VGY23" s="32"/>
      <c r="VGZ23" s="32"/>
      <c r="VHA23" s="47"/>
      <c r="VHB23" s="31"/>
      <c r="VHC23" s="31"/>
      <c r="VHD23" s="32"/>
      <c r="VHE23" s="32"/>
      <c r="VHF23" s="47"/>
      <c r="VHG23" s="31"/>
      <c r="VHH23" s="31"/>
      <c r="VHI23" s="32"/>
      <c r="VHJ23" s="32"/>
      <c r="VHK23" s="47"/>
      <c r="VHL23" s="31"/>
      <c r="VHM23" s="31"/>
      <c r="VHN23" s="32"/>
      <c r="VHO23" s="32"/>
      <c r="VHP23" s="47"/>
      <c r="VHQ23" s="31"/>
      <c r="VHR23" s="31"/>
      <c r="VHS23" s="32"/>
      <c r="VHT23" s="32"/>
      <c r="VHU23" s="47"/>
      <c r="VHV23" s="31"/>
      <c r="VHW23" s="31"/>
      <c r="VHX23" s="32"/>
      <c r="VHY23" s="32"/>
      <c r="VHZ23" s="47"/>
      <c r="VIA23" s="31"/>
      <c r="VIB23" s="31"/>
      <c r="VIC23" s="32"/>
      <c r="VID23" s="32"/>
      <c r="VIE23" s="47"/>
      <c r="VIF23" s="31"/>
      <c r="VIG23" s="31"/>
      <c r="VIH23" s="32"/>
      <c r="VII23" s="32"/>
      <c r="VIJ23" s="47"/>
      <c r="VIK23" s="31"/>
      <c r="VIL23" s="31"/>
      <c r="VIM23" s="32"/>
      <c r="VIN23" s="32"/>
      <c r="VIO23" s="47"/>
      <c r="VIP23" s="31"/>
      <c r="VIQ23" s="31"/>
      <c r="VIR23" s="32"/>
      <c r="VIS23" s="32"/>
      <c r="VIT23" s="47"/>
      <c r="VIU23" s="31"/>
      <c r="VIV23" s="31"/>
      <c r="VIW23" s="32"/>
      <c r="VIX23" s="32"/>
      <c r="VIY23" s="47"/>
      <c r="VIZ23" s="31"/>
      <c r="VJA23" s="31"/>
      <c r="VJB23" s="32"/>
      <c r="VJC23" s="32"/>
      <c r="VJD23" s="47"/>
      <c r="VJE23" s="31"/>
      <c r="VJF23" s="31"/>
      <c r="VJG23" s="32"/>
      <c r="VJH23" s="32"/>
      <c r="VJI23" s="47"/>
      <c r="VJJ23" s="31"/>
      <c r="VJK23" s="31"/>
      <c r="VJL23" s="32"/>
      <c r="VJM23" s="32"/>
      <c r="VJN23" s="47"/>
      <c r="VJO23" s="31"/>
      <c r="VJP23" s="31"/>
      <c r="VJQ23" s="32"/>
      <c r="VJR23" s="32"/>
      <c r="VJS23" s="47"/>
      <c r="VJT23" s="31"/>
      <c r="VJU23" s="31"/>
      <c r="VJV23" s="32"/>
      <c r="VJW23" s="32"/>
      <c r="VJX23" s="47"/>
      <c r="VJY23" s="31"/>
      <c r="VJZ23" s="31"/>
      <c r="VKA23" s="32"/>
      <c r="VKB23" s="32"/>
      <c r="VKC23" s="47"/>
      <c r="VKD23" s="31"/>
      <c r="VKE23" s="31"/>
      <c r="VKF23" s="32"/>
      <c r="VKG23" s="32"/>
      <c r="VKH23" s="47"/>
      <c r="VKI23" s="31"/>
      <c r="VKJ23" s="31"/>
      <c r="VKK23" s="32"/>
      <c r="VKL23" s="32"/>
      <c r="VKM23" s="47"/>
      <c r="VKN23" s="31"/>
      <c r="VKO23" s="31"/>
      <c r="VKP23" s="32"/>
      <c r="VKQ23" s="32"/>
      <c r="VKR23" s="47"/>
      <c r="VKS23" s="31"/>
      <c r="VKT23" s="31"/>
      <c r="VKU23" s="32"/>
      <c r="VKV23" s="32"/>
      <c r="VKW23" s="47"/>
      <c r="VKX23" s="31"/>
      <c r="VKY23" s="31"/>
      <c r="VKZ23" s="32"/>
      <c r="VLA23" s="32"/>
      <c r="VLB23" s="47"/>
      <c r="VLC23" s="31"/>
      <c r="VLD23" s="31"/>
      <c r="VLE23" s="32"/>
      <c r="VLF23" s="32"/>
      <c r="VLG23" s="47"/>
      <c r="VLH23" s="31"/>
      <c r="VLI23" s="31"/>
      <c r="VLJ23" s="32"/>
      <c r="VLK23" s="32"/>
      <c r="VLL23" s="47"/>
      <c r="VLM23" s="31"/>
      <c r="VLN23" s="31"/>
      <c r="VLO23" s="32"/>
      <c r="VLP23" s="32"/>
      <c r="VLQ23" s="47"/>
      <c r="VLR23" s="31"/>
      <c r="VLS23" s="31"/>
      <c r="VLT23" s="32"/>
      <c r="VLU23" s="32"/>
      <c r="VLV23" s="47"/>
      <c r="VLW23" s="31"/>
      <c r="VLX23" s="31"/>
      <c r="VLY23" s="32"/>
      <c r="VLZ23" s="32"/>
      <c r="VMA23" s="47"/>
      <c r="VMB23" s="31"/>
      <c r="VMC23" s="31"/>
      <c r="VMD23" s="32"/>
      <c r="VME23" s="32"/>
      <c r="VMF23" s="47"/>
      <c r="VMG23" s="31"/>
      <c r="VMH23" s="31"/>
      <c r="VMI23" s="32"/>
      <c r="VMJ23" s="32"/>
      <c r="VMK23" s="47"/>
      <c r="VML23" s="31"/>
      <c r="VMM23" s="31"/>
      <c r="VMN23" s="32"/>
      <c r="VMO23" s="32"/>
      <c r="VMP23" s="47"/>
      <c r="VMQ23" s="31"/>
      <c r="VMR23" s="31"/>
      <c r="VMS23" s="32"/>
      <c r="VMT23" s="32"/>
      <c r="VMU23" s="47"/>
      <c r="VMV23" s="31"/>
      <c r="VMW23" s="31"/>
      <c r="VMX23" s="32"/>
      <c r="VMY23" s="32"/>
      <c r="VMZ23" s="47"/>
      <c r="VNA23" s="31"/>
      <c r="VNB23" s="31"/>
      <c r="VNC23" s="32"/>
      <c r="VND23" s="32"/>
      <c r="VNE23" s="47"/>
      <c r="VNF23" s="31"/>
      <c r="VNG23" s="31"/>
      <c r="VNH23" s="32"/>
      <c r="VNI23" s="32"/>
      <c r="VNJ23" s="47"/>
      <c r="VNK23" s="31"/>
      <c r="VNL23" s="31"/>
      <c r="VNM23" s="32"/>
      <c r="VNN23" s="32"/>
      <c r="VNO23" s="47"/>
      <c r="VNP23" s="31"/>
      <c r="VNQ23" s="31"/>
      <c r="VNR23" s="32"/>
      <c r="VNS23" s="32"/>
      <c r="VNT23" s="47"/>
      <c r="VNU23" s="31"/>
      <c r="VNV23" s="31"/>
      <c r="VNW23" s="32"/>
      <c r="VNX23" s="32"/>
      <c r="VNY23" s="47"/>
      <c r="VNZ23" s="31"/>
      <c r="VOA23" s="31"/>
      <c r="VOB23" s="32"/>
      <c r="VOC23" s="32"/>
      <c r="VOD23" s="47"/>
      <c r="VOE23" s="31"/>
      <c r="VOF23" s="31"/>
      <c r="VOG23" s="32"/>
      <c r="VOH23" s="32"/>
      <c r="VOI23" s="47"/>
      <c r="VOJ23" s="31"/>
      <c r="VOK23" s="31"/>
      <c r="VOL23" s="32"/>
      <c r="VOM23" s="32"/>
      <c r="VON23" s="47"/>
      <c r="VOO23" s="31"/>
      <c r="VOP23" s="31"/>
      <c r="VOQ23" s="32"/>
      <c r="VOR23" s="32"/>
      <c r="VOS23" s="47"/>
      <c r="VOT23" s="31"/>
      <c r="VOU23" s="31"/>
      <c r="VOV23" s="32"/>
      <c r="VOW23" s="32"/>
      <c r="VOX23" s="47"/>
      <c r="VOY23" s="31"/>
      <c r="VOZ23" s="31"/>
      <c r="VPA23" s="32"/>
      <c r="VPB23" s="32"/>
      <c r="VPC23" s="47"/>
      <c r="VPD23" s="31"/>
      <c r="VPE23" s="31"/>
      <c r="VPF23" s="32"/>
      <c r="VPG23" s="32"/>
      <c r="VPH23" s="47"/>
      <c r="VPI23" s="31"/>
      <c r="VPJ23" s="31"/>
      <c r="VPK23" s="32"/>
      <c r="VPL23" s="32"/>
      <c r="VPM23" s="47"/>
      <c r="VPN23" s="31"/>
      <c r="VPO23" s="31"/>
      <c r="VPP23" s="32"/>
      <c r="VPQ23" s="32"/>
      <c r="VPR23" s="47"/>
      <c r="VPS23" s="31"/>
      <c r="VPT23" s="31"/>
      <c r="VPU23" s="32"/>
      <c r="VPV23" s="32"/>
      <c r="VPW23" s="47"/>
      <c r="VPX23" s="31"/>
      <c r="VPY23" s="31"/>
      <c r="VPZ23" s="32"/>
      <c r="VQA23" s="32"/>
      <c r="VQB23" s="47"/>
      <c r="VQC23" s="31"/>
      <c r="VQD23" s="31"/>
      <c r="VQE23" s="32"/>
      <c r="VQF23" s="32"/>
      <c r="VQG23" s="47"/>
      <c r="VQH23" s="31"/>
      <c r="VQI23" s="31"/>
      <c r="VQJ23" s="32"/>
      <c r="VQK23" s="32"/>
      <c r="VQL23" s="47"/>
      <c r="VQM23" s="31"/>
      <c r="VQN23" s="31"/>
      <c r="VQO23" s="32"/>
      <c r="VQP23" s="32"/>
      <c r="VQQ23" s="47"/>
      <c r="VQR23" s="31"/>
      <c r="VQS23" s="31"/>
      <c r="VQT23" s="32"/>
      <c r="VQU23" s="32"/>
      <c r="VQV23" s="47"/>
      <c r="VQW23" s="31"/>
      <c r="VQX23" s="31"/>
      <c r="VQY23" s="32"/>
      <c r="VQZ23" s="32"/>
      <c r="VRA23" s="47"/>
      <c r="VRB23" s="31"/>
      <c r="VRC23" s="31"/>
      <c r="VRD23" s="32"/>
      <c r="VRE23" s="32"/>
      <c r="VRF23" s="47"/>
      <c r="VRG23" s="31"/>
      <c r="VRH23" s="31"/>
      <c r="VRI23" s="32"/>
      <c r="VRJ23" s="32"/>
      <c r="VRK23" s="47"/>
      <c r="VRL23" s="31"/>
      <c r="VRM23" s="31"/>
      <c r="VRN23" s="32"/>
      <c r="VRO23" s="32"/>
      <c r="VRP23" s="47"/>
      <c r="VRQ23" s="31"/>
      <c r="VRR23" s="31"/>
      <c r="VRS23" s="32"/>
      <c r="VRT23" s="32"/>
      <c r="VRU23" s="47"/>
      <c r="VRV23" s="31"/>
      <c r="VRW23" s="31"/>
      <c r="VRX23" s="32"/>
      <c r="VRY23" s="32"/>
      <c r="VRZ23" s="47"/>
      <c r="VSA23" s="31"/>
      <c r="VSB23" s="31"/>
      <c r="VSC23" s="32"/>
      <c r="VSD23" s="32"/>
      <c r="VSE23" s="47"/>
      <c r="VSF23" s="31"/>
      <c r="VSG23" s="31"/>
      <c r="VSH23" s="32"/>
      <c r="VSI23" s="32"/>
      <c r="VSJ23" s="47"/>
      <c r="VSK23" s="31"/>
      <c r="VSL23" s="31"/>
      <c r="VSM23" s="32"/>
      <c r="VSN23" s="32"/>
      <c r="VSO23" s="47"/>
      <c r="VSP23" s="31"/>
      <c r="VSQ23" s="31"/>
      <c r="VSR23" s="32"/>
      <c r="VSS23" s="32"/>
      <c r="VST23" s="47"/>
      <c r="VSU23" s="31"/>
      <c r="VSV23" s="31"/>
      <c r="VSW23" s="32"/>
      <c r="VSX23" s="32"/>
      <c r="VSY23" s="47"/>
      <c r="VSZ23" s="31"/>
      <c r="VTA23" s="31"/>
      <c r="VTB23" s="32"/>
      <c r="VTC23" s="32"/>
      <c r="VTD23" s="47"/>
      <c r="VTE23" s="31"/>
      <c r="VTF23" s="31"/>
      <c r="VTG23" s="32"/>
      <c r="VTH23" s="32"/>
      <c r="VTI23" s="47"/>
      <c r="VTJ23" s="31"/>
      <c r="VTK23" s="31"/>
      <c r="VTL23" s="32"/>
      <c r="VTM23" s="32"/>
      <c r="VTN23" s="47"/>
      <c r="VTO23" s="31"/>
      <c r="VTP23" s="31"/>
      <c r="VTQ23" s="32"/>
      <c r="VTR23" s="32"/>
      <c r="VTS23" s="47"/>
      <c r="VTT23" s="31"/>
      <c r="VTU23" s="31"/>
      <c r="VTV23" s="32"/>
      <c r="VTW23" s="32"/>
      <c r="VTX23" s="47"/>
      <c r="VTY23" s="31"/>
      <c r="VTZ23" s="31"/>
      <c r="VUA23" s="32"/>
      <c r="VUB23" s="32"/>
      <c r="VUC23" s="47"/>
      <c r="VUD23" s="31"/>
      <c r="VUE23" s="31"/>
      <c r="VUF23" s="32"/>
      <c r="VUG23" s="32"/>
      <c r="VUH23" s="47"/>
      <c r="VUI23" s="31"/>
      <c r="VUJ23" s="31"/>
      <c r="VUK23" s="32"/>
      <c r="VUL23" s="32"/>
      <c r="VUM23" s="47"/>
      <c r="VUN23" s="31"/>
      <c r="VUO23" s="31"/>
      <c r="VUP23" s="32"/>
      <c r="VUQ23" s="32"/>
      <c r="VUR23" s="47"/>
      <c r="VUS23" s="31"/>
      <c r="VUT23" s="31"/>
      <c r="VUU23" s="32"/>
      <c r="VUV23" s="32"/>
      <c r="VUW23" s="47"/>
      <c r="VUX23" s="31"/>
      <c r="VUY23" s="31"/>
      <c r="VUZ23" s="32"/>
      <c r="VVA23" s="32"/>
      <c r="VVB23" s="47"/>
      <c r="VVC23" s="31"/>
      <c r="VVD23" s="31"/>
      <c r="VVE23" s="32"/>
      <c r="VVF23" s="32"/>
      <c r="VVG23" s="47"/>
      <c r="VVH23" s="31"/>
      <c r="VVI23" s="31"/>
      <c r="VVJ23" s="32"/>
      <c r="VVK23" s="32"/>
      <c r="VVL23" s="47"/>
      <c r="VVM23" s="31"/>
      <c r="VVN23" s="31"/>
      <c r="VVO23" s="32"/>
      <c r="VVP23" s="32"/>
      <c r="VVQ23" s="47"/>
      <c r="VVR23" s="31"/>
      <c r="VVS23" s="31"/>
      <c r="VVT23" s="32"/>
      <c r="VVU23" s="32"/>
      <c r="VVV23" s="47"/>
      <c r="VVW23" s="31"/>
      <c r="VVX23" s="31"/>
      <c r="VVY23" s="32"/>
      <c r="VVZ23" s="32"/>
      <c r="VWA23" s="47"/>
      <c r="VWB23" s="31"/>
      <c r="VWC23" s="31"/>
      <c r="VWD23" s="32"/>
      <c r="VWE23" s="32"/>
      <c r="VWF23" s="47"/>
      <c r="VWG23" s="31"/>
      <c r="VWH23" s="31"/>
      <c r="VWI23" s="32"/>
      <c r="VWJ23" s="32"/>
      <c r="VWK23" s="47"/>
      <c r="VWL23" s="31"/>
      <c r="VWM23" s="31"/>
      <c r="VWN23" s="32"/>
      <c r="VWO23" s="32"/>
      <c r="VWP23" s="47"/>
      <c r="VWQ23" s="31"/>
      <c r="VWR23" s="31"/>
      <c r="VWS23" s="32"/>
      <c r="VWT23" s="32"/>
      <c r="VWU23" s="47"/>
      <c r="VWV23" s="31"/>
      <c r="VWW23" s="31"/>
      <c r="VWX23" s="32"/>
      <c r="VWY23" s="32"/>
      <c r="VWZ23" s="47"/>
      <c r="VXA23" s="31"/>
      <c r="VXB23" s="31"/>
      <c r="VXC23" s="32"/>
      <c r="VXD23" s="32"/>
      <c r="VXE23" s="47"/>
      <c r="VXF23" s="31"/>
      <c r="VXG23" s="31"/>
      <c r="VXH23" s="32"/>
      <c r="VXI23" s="32"/>
      <c r="VXJ23" s="47"/>
      <c r="VXK23" s="31"/>
      <c r="VXL23" s="31"/>
      <c r="VXM23" s="32"/>
      <c r="VXN23" s="32"/>
      <c r="VXO23" s="47"/>
      <c r="VXP23" s="31"/>
      <c r="VXQ23" s="31"/>
      <c r="VXR23" s="32"/>
      <c r="VXS23" s="32"/>
      <c r="VXT23" s="47"/>
      <c r="VXU23" s="31"/>
      <c r="VXV23" s="31"/>
      <c r="VXW23" s="32"/>
      <c r="VXX23" s="32"/>
      <c r="VXY23" s="47"/>
      <c r="VXZ23" s="31"/>
      <c r="VYA23" s="31"/>
      <c r="VYB23" s="32"/>
      <c r="VYC23" s="32"/>
      <c r="VYD23" s="47"/>
      <c r="VYE23" s="31"/>
      <c r="VYF23" s="31"/>
      <c r="VYG23" s="32"/>
      <c r="VYH23" s="32"/>
      <c r="VYI23" s="47"/>
      <c r="VYJ23" s="31"/>
      <c r="VYK23" s="31"/>
      <c r="VYL23" s="32"/>
      <c r="VYM23" s="32"/>
      <c r="VYN23" s="47"/>
      <c r="VYO23" s="31"/>
      <c r="VYP23" s="31"/>
      <c r="VYQ23" s="32"/>
      <c r="VYR23" s="32"/>
      <c r="VYS23" s="47"/>
      <c r="VYT23" s="31"/>
      <c r="VYU23" s="31"/>
      <c r="VYV23" s="32"/>
      <c r="VYW23" s="32"/>
      <c r="VYX23" s="47"/>
      <c r="VYY23" s="31"/>
      <c r="VYZ23" s="31"/>
      <c r="VZA23" s="32"/>
      <c r="VZB23" s="32"/>
      <c r="VZC23" s="47"/>
      <c r="VZD23" s="31"/>
      <c r="VZE23" s="31"/>
      <c r="VZF23" s="32"/>
      <c r="VZG23" s="32"/>
      <c r="VZH23" s="47"/>
      <c r="VZI23" s="31"/>
      <c r="VZJ23" s="31"/>
      <c r="VZK23" s="32"/>
      <c r="VZL23" s="32"/>
      <c r="VZM23" s="47"/>
      <c r="VZN23" s="31"/>
      <c r="VZO23" s="31"/>
      <c r="VZP23" s="32"/>
      <c r="VZQ23" s="32"/>
      <c r="VZR23" s="47"/>
      <c r="VZS23" s="31"/>
      <c r="VZT23" s="31"/>
      <c r="VZU23" s="32"/>
      <c r="VZV23" s="32"/>
      <c r="VZW23" s="47"/>
      <c r="VZX23" s="31"/>
      <c r="VZY23" s="31"/>
      <c r="VZZ23" s="32"/>
      <c r="WAA23" s="32"/>
      <c r="WAB23" s="47"/>
      <c r="WAC23" s="31"/>
      <c r="WAD23" s="31"/>
      <c r="WAE23" s="32"/>
      <c r="WAF23" s="32"/>
      <c r="WAG23" s="47"/>
      <c r="WAH23" s="31"/>
      <c r="WAI23" s="31"/>
      <c r="WAJ23" s="32"/>
      <c r="WAK23" s="32"/>
      <c r="WAL23" s="47"/>
      <c r="WAM23" s="31"/>
      <c r="WAN23" s="31"/>
      <c r="WAO23" s="32"/>
      <c r="WAP23" s="32"/>
      <c r="WAQ23" s="47"/>
      <c r="WAR23" s="31"/>
      <c r="WAS23" s="31"/>
      <c r="WAT23" s="32"/>
      <c r="WAU23" s="32"/>
      <c r="WAV23" s="47"/>
      <c r="WAW23" s="31"/>
      <c r="WAX23" s="31"/>
      <c r="WAY23" s="32"/>
      <c r="WAZ23" s="32"/>
      <c r="WBA23" s="47"/>
      <c r="WBB23" s="31"/>
      <c r="WBC23" s="31"/>
      <c r="WBD23" s="32"/>
      <c r="WBE23" s="32"/>
      <c r="WBF23" s="47"/>
      <c r="WBG23" s="31"/>
      <c r="WBH23" s="31"/>
      <c r="WBI23" s="32"/>
      <c r="WBJ23" s="32"/>
      <c r="WBK23" s="47"/>
      <c r="WBL23" s="31"/>
      <c r="WBM23" s="31"/>
      <c r="WBN23" s="32"/>
      <c r="WBO23" s="32"/>
      <c r="WBP23" s="47"/>
      <c r="WBQ23" s="31"/>
      <c r="WBR23" s="31"/>
      <c r="WBS23" s="32"/>
      <c r="WBT23" s="32"/>
      <c r="WBU23" s="47"/>
      <c r="WBV23" s="31"/>
      <c r="WBW23" s="31"/>
      <c r="WBX23" s="32"/>
      <c r="WBY23" s="32"/>
      <c r="WBZ23" s="47"/>
      <c r="WCA23" s="31"/>
      <c r="WCB23" s="31"/>
      <c r="WCC23" s="32"/>
      <c r="WCD23" s="32"/>
      <c r="WCE23" s="47"/>
      <c r="WCF23" s="31"/>
      <c r="WCG23" s="31"/>
      <c r="WCH23" s="32"/>
      <c r="WCI23" s="32"/>
      <c r="WCJ23" s="47"/>
      <c r="WCK23" s="31"/>
      <c r="WCL23" s="31"/>
      <c r="WCM23" s="32"/>
      <c r="WCN23" s="32"/>
      <c r="WCO23" s="47"/>
      <c r="WCP23" s="31"/>
      <c r="WCQ23" s="31"/>
      <c r="WCR23" s="32"/>
      <c r="WCS23" s="32"/>
      <c r="WCT23" s="47"/>
      <c r="WCU23" s="31"/>
      <c r="WCV23" s="31"/>
      <c r="WCW23" s="32"/>
      <c r="WCX23" s="32"/>
      <c r="WCY23" s="47"/>
      <c r="WCZ23" s="31"/>
      <c r="WDA23" s="31"/>
      <c r="WDB23" s="32"/>
      <c r="WDC23" s="32"/>
      <c r="WDD23" s="47"/>
      <c r="WDE23" s="31"/>
      <c r="WDF23" s="31"/>
      <c r="WDG23" s="32"/>
      <c r="WDH23" s="32"/>
      <c r="WDI23" s="47"/>
      <c r="WDJ23" s="31"/>
      <c r="WDK23" s="31"/>
      <c r="WDL23" s="32"/>
      <c r="WDM23" s="32"/>
      <c r="WDN23" s="47"/>
      <c r="WDO23" s="31"/>
      <c r="WDP23" s="31"/>
      <c r="WDQ23" s="32"/>
      <c r="WDR23" s="32"/>
      <c r="WDS23" s="47"/>
      <c r="WDT23" s="31"/>
      <c r="WDU23" s="31"/>
      <c r="WDV23" s="32"/>
      <c r="WDW23" s="32"/>
      <c r="WDX23" s="47"/>
      <c r="WDY23" s="31"/>
      <c r="WDZ23" s="31"/>
      <c r="WEA23" s="32"/>
      <c r="WEB23" s="32"/>
      <c r="WEC23" s="47"/>
      <c r="WED23" s="31"/>
      <c r="WEE23" s="31"/>
      <c r="WEF23" s="32"/>
      <c r="WEG23" s="32"/>
      <c r="WEH23" s="47"/>
      <c r="WEI23" s="31"/>
      <c r="WEJ23" s="31"/>
      <c r="WEK23" s="32"/>
      <c r="WEL23" s="32"/>
      <c r="WEM23" s="47"/>
      <c r="WEN23" s="31"/>
      <c r="WEO23" s="31"/>
      <c r="WEP23" s="32"/>
      <c r="WEQ23" s="32"/>
      <c r="WER23" s="47"/>
      <c r="WES23" s="31"/>
      <c r="WET23" s="31"/>
      <c r="WEU23" s="32"/>
      <c r="WEV23" s="32"/>
      <c r="WEW23" s="47"/>
      <c r="WEX23" s="31"/>
      <c r="WEY23" s="31"/>
      <c r="WEZ23" s="32"/>
      <c r="WFA23" s="32"/>
      <c r="WFB23" s="47"/>
      <c r="WFC23" s="31"/>
      <c r="WFD23" s="31"/>
      <c r="WFE23" s="32"/>
      <c r="WFF23" s="32"/>
      <c r="WFG23" s="47"/>
      <c r="WFH23" s="31"/>
      <c r="WFI23" s="31"/>
      <c r="WFJ23" s="32"/>
      <c r="WFK23" s="32"/>
      <c r="WFL23" s="47"/>
      <c r="WFM23" s="31"/>
      <c r="WFN23" s="31"/>
      <c r="WFO23" s="32"/>
      <c r="WFP23" s="32"/>
      <c r="WFQ23" s="47"/>
      <c r="WFR23" s="31"/>
      <c r="WFS23" s="31"/>
      <c r="WFT23" s="32"/>
      <c r="WFU23" s="32"/>
      <c r="WFV23" s="47"/>
      <c r="WFW23" s="31"/>
      <c r="WFX23" s="31"/>
      <c r="WFY23" s="32"/>
      <c r="WFZ23" s="32"/>
      <c r="WGA23" s="47"/>
      <c r="WGB23" s="31"/>
      <c r="WGC23" s="31"/>
      <c r="WGD23" s="32"/>
      <c r="WGE23" s="32"/>
      <c r="WGF23" s="47"/>
      <c r="WGG23" s="31"/>
      <c r="WGH23" s="31"/>
      <c r="WGI23" s="32"/>
      <c r="WGJ23" s="32"/>
      <c r="WGK23" s="47"/>
      <c r="WGL23" s="31"/>
      <c r="WGM23" s="31"/>
      <c r="WGN23" s="32"/>
      <c r="WGO23" s="32"/>
      <c r="WGP23" s="47"/>
      <c r="WGQ23" s="31"/>
      <c r="WGR23" s="31"/>
      <c r="WGS23" s="32"/>
      <c r="WGT23" s="32"/>
      <c r="WGU23" s="47"/>
      <c r="WGV23" s="31"/>
      <c r="WGW23" s="31"/>
      <c r="WGX23" s="32"/>
      <c r="WGY23" s="32"/>
      <c r="WGZ23" s="47"/>
      <c r="WHA23" s="31"/>
      <c r="WHB23" s="31"/>
      <c r="WHC23" s="32"/>
      <c r="WHD23" s="32"/>
      <c r="WHE23" s="47"/>
      <c r="WHF23" s="31"/>
      <c r="WHG23" s="31"/>
      <c r="WHH23" s="32"/>
      <c r="WHI23" s="32"/>
      <c r="WHJ23" s="47"/>
      <c r="WHK23" s="31"/>
      <c r="WHL23" s="31"/>
      <c r="WHM23" s="32"/>
      <c r="WHN23" s="32"/>
      <c r="WHO23" s="47"/>
      <c r="WHP23" s="31"/>
      <c r="WHQ23" s="31"/>
      <c r="WHR23" s="32"/>
      <c r="WHS23" s="32"/>
      <c r="WHT23" s="47"/>
      <c r="WHU23" s="31"/>
      <c r="WHV23" s="31"/>
      <c r="WHW23" s="32"/>
      <c r="WHX23" s="32"/>
      <c r="WHY23" s="47"/>
      <c r="WHZ23" s="31"/>
      <c r="WIA23" s="31"/>
      <c r="WIB23" s="32"/>
      <c r="WIC23" s="32"/>
      <c r="WID23" s="47"/>
      <c r="WIE23" s="31"/>
      <c r="WIF23" s="31"/>
      <c r="WIG23" s="32"/>
      <c r="WIH23" s="32"/>
      <c r="WII23" s="47"/>
      <c r="WIJ23" s="31"/>
      <c r="WIK23" s="31"/>
      <c r="WIL23" s="32"/>
      <c r="WIM23" s="32"/>
      <c r="WIN23" s="47"/>
      <c r="WIO23" s="31"/>
      <c r="WIP23" s="31"/>
      <c r="WIQ23" s="32"/>
      <c r="WIR23" s="32"/>
      <c r="WIS23" s="47"/>
      <c r="WIT23" s="31"/>
      <c r="WIU23" s="31"/>
      <c r="WIV23" s="32"/>
      <c r="WIW23" s="32"/>
      <c r="WIX23" s="47"/>
      <c r="WIY23" s="31"/>
      <c r="WIZ23" s="31"/>
      <c r="WJA23" s="32"/>
      <c r="WJB23" s="32"/>
      <c r="WJC23" s="47"/>
      <c r="WJD23" s="31"/>
      <c r="WJE23" s="31"/>
      <c r="WJF23" s="32"/>
      <c r="WJG23" s="32"/>
      <c r="WJH23" s="47"/>
      <c r="WJI23" s="31"/>
      <c r="WJJ23" s="31"/>
      <c r="WJK23" s="32"/>
      <c r="WJL23" s="32"/>
      <c r="WJM23" s="47"/>
      <c r="WJN23" s="31"/>
      <c r="WJO23" s="31"/>
      <c r="WJP23" s="32"/>
      <c r="WJQ23" s="32"/>
      <c r="WJR23" s="47"/>
      <c r="WJS23" s="31"/>
      <c r="WJT23" s="31"/>
      <c r="WJU23" s="32"/>
      <c r="WJV23" s="32"/>
      <c r="WJW23" s="47"/>
      <c r="WJX23" s="31"/>
      <c r="WJY23" s="31"/>
      <c r="WJZ23" s="32"/>
      <c r="WKA23" s="32"/>
      <c r="WKB23" s="47"/>
      <c r="WKC23" s="31"/>
      <c r="WKD23" s="31"/>
      <c r="WKE23" s="32"/>
      <c r="WKF23" s="32"/>
      <c r="WKG23" s="47"/>
      <c r="WKH23" s="31"/>
      <c r="WKI23" s="31"/>
      <c r="WKJ23" s="32"/>
      <c r="WKK23" s="32"/>
      <c r="WKL23" s="47"/>
      <c r="WKM23" s="31"/>
      <c r="WKN23" s="31"/>
      <c r="WKO23" s="32"/>
      <c r="WKP23" s="32"/>
      <c r="WKQ23" s="47"/>
      <c r="WKR23" s="31"/>
      <c r="WKS23" s="31"/>
      <c r="WKT23" s="32"/>
      <c r="WKU23" s="32"/>
      <c r="WKV23" s="47"/>
      <c r="WKW23" s="31"/>
      <c r="WKX23" s="31"/>
      <c r="WKY23" s="32"/>
      <c r="WKZ23" s="32"/>
      <c r="WLA23" s="47"/>
      <c r="WLB23" s="31"/>
      <c r="WLC23" s="31"/>
      <c r="WLD23" s="32"/>
      <c r="WLE23" s="32"/>
      <c r="WLF23" s="47"/>
      <c r="WLG23" s="31"/>
      <c r="WLH23" s="31"/>
      <c r="WLI23" s="32"/>
      <c r="WLJ23" s="32"/>
      <c r="WLK23" s="47"/>
      <c r="WLL23" s="31"/>
      <c r="WLM23" s="31"/>
      <c r="WLN23" s="32"/>
      <c r="WLO23" s="32"/>
      <c r="WLP23" s="47"/>
      <c r="WLQ23" s="31"/>
      <c r="WLR23" s="31"/>
      <c r="WLS23" s="32"/>
      <c r="WLT23" s="32"/>
      <c r="WLU23" s="47"/>
      <c r="WLV23" s="31"/>
      <c r="WLW23" s="31"/>
      <c r="WLX23" s="32"/>
      <c r="WLY23" s="32"/>
      <c r="WLZ23" s="47"/>
      <c r="WMA23" s="31"/>
      <c r="WMB23" s="31"/>
      <c r="WMC23" s="32"/>
      <c r="WMD23" s="32"/>
      <c r="WME23" s="47"/>
      <c r="WMF23" s="31"/>
      <c r="WMG23" s="31"/>
      <c r="WMH23" s="32"/>
      <c r="WMI23" s="32"/>
      <c r="WMJ23" s="47"/>
      <c r="WMK23" s="31"/>
      <c r="WML23" s="31"/>
      <c r="WMM23" s="32"/>
      <c r="WMN23" s="32"/>
      <c r="WMO23" s="47"/>
      <c r="WMP23" s="31"/>
      <c r="WMQ23" s="31"/>
      <c r="WMR23" s="32"/>
      <c r="WMS23" s="32"/>
      <c r="WMT23" s="47"/>
      <c r="WMU23" s="31"/>
      <c r="WMV23" s="31"/>
      <c r="WMW23" s="32"/>
      <c r="WMX23" s="32"/>
      <c r="WMY23" s="47"/>
      <c r="WMZ23" s="31"/>
      <c r="WNA23" s="31"/>
      <c r="WNB23" s="32"/>
      <c r="WNC23" s="32"/>
      <c r="WND23" s="47"/>
      <c r="WNE23" s="31"/>
      <c r="WNF23" s="31"/>
      <c r="WNG23" s="32"/>
      <c r="WNH23" s="32"/>
      <c r="WNI23" s="47"/>
      <c r="WNJ23" s="31"/>
      <c r="WNK23" s="31"/>
      <c r="WNL23" s="32"/>
      <c r="WNM23" s="32"/>
      <c r="WNN23" s="47"/>
      <c r="WNO23" s="31"/>
      <c r="WNP23" s="31"/>
      <c r="WNQ23" s="32"/>
      <c r="WNR23" s="32"/>
      <c r="WNS23" s="47"/>
      <c r="WNT23" s="31"/>
      <c r="WNU23" s="31"/>
      <c r="WNV23" s="32"/>
      <c r="WNW23" s="32"/>
      <c r="WNX23" s="47"/>
      <c r="WNY23" s="31"/>
      <c r="WNZ23" s="31"/>
      <c r="WOA23" s="32"/>
      <c r="WOB23" s="32"/>
      <c r="WOC23" s="47"/>
      <c r="WOD23" s="31"/>
      <c r="WOE23" s="31"/>
      <c r="WOF23" s="32"/>
      <c r="WOG23" s="32"/>
      <c r="WOH23" s="47"/>
      <c r="WOI23" s="31"/>
      <c r="WOJ23" s="31"/>
      <c r="WOK23" s="32"/>
      <c r="WOL23" s="32"/>
      <c r="WOM23" s="47"/>
      <c r="WON23" s="31"/>
      <c r="WOO23" s="31"/>
      <c r="WOP23" s="32"/>
      <c r="WOQ23" s="32"/>
      <c r="WOR23" s="47"/>
      <c r="WOS23" s="31"/>
      <c r="WOT23" s="31"/>
      <c r="WOU23" s="32"/>
      <c r="WOV23" s="32"/>
      <c r="WOW23" s="47"/>
      <c r="WOX23" s="31"/>
      <c r="WOY23" s="31"/>
      <c r="WOZ23" s="32"/>
      <c r="WPA23" s="32"/>
      <c r="WPB23" s="47"/>
      <c r="WPC23" s="31"/>
      <c r="WPD23" s="31"/>
      <c r="WPE23" s="32"/>
      <c r="WPF23" s="32"/>
      <c r="WPG23" s="47"/>
      <c r="WPH23" s="31"/>
      <c r="WPI23" s="31"/>
      <c r="WPJ23" s="32"/>
      <c r="WPK23" s="32"/>
      <c r="WPL23" s="47"/>
      <c r="WPM23" s="31"/>
      <c r="WPN23" s="31"/>
      <c r="WPO23" s="32"/>
      <c r="WPP23" s="32"/>
      <c r="WPQ23" s="47"/>
      <c r="WPR23" s="31"/>
      <c r="WPS23" s="31"/>
      <c r="WPT23" s="32"/>
      <c r="WPU23" s="32"/>
      <c r="WPV23" s="47"/>
      <c r="WPW23" s="31"/>
      <c r="WPX23" s="31"/>
      <c r="WPY23" s="32"/>
      <c r="WPZ23" s="32"/>
      <c r="WQA23" s="47"/>
      <c r="WQB23" s="31"/>
      <c r="WQC23" s="31"/>
      <c r="WQD23" s="32"/>
      <c r="WQE23" s="32"/>
      <c r="WQF23" s="47"/>
      <c r="WQG23" s="31"/>
      <c r="WQH23" s="31"/>
      <c r="WQI23" s="32"/>
      <c r="WQJ23" s="32"/>
      <c r="WQK23" s="47"/>
      <c r="WQL23" s="31"/>
      <c r="WQM23" s="31"/>
      <c r="WQN23" s="32"/>
      <c r="WQO23" s="32"/>
      <c r="WQP23" s="47"/>
      <c r="WQQ23" s="31"/>
      <c r="WQR23" s="31"/>
      <c r="WQS23" s="32"/>
      <c r="WQT23" s="32"/>
      <c r="WQU23" s="47"/>
      <c r="WQV23" s="31"/>
      <c r="WQW23" s="31"/>
      <c r="WQX23" s="32"/>
      <c r="WQY23" s="32"/>
      <c r="WQZ23" s="47"/>
      <c r="WRA23" s="31"/>
      <c r="WRB23" s="31"/>
      <c r="WRC23" s="32"/>
      <c r="WRD23" s="32"/>
      <c r="WRE23" s="47"/>
      <c r="WRF23" s="31"/>
      <c r="WRG23" s="31"/>
      <c r="WRH23" s="32"/>
      <c r="WRI23" s="32"/>
      <c r="WRJ23" s="47"/>
      <c r="WRK23" s="31"/>
      <c r="WRL23" s="31"/>
      <c r="WRM23" s="32"/>
      <c r="WRN23" s="32"/>
      <c r="WRO23" s="47"/>
      <c r="WRP23" s="31"/>
      <c r="WRQ23" s="31"/>
      <c r="WRR23" s="32"/>
      <c r="WRS23" s="32"/>
      <c r="WRT23" s="47"/>
      <c r="WRU23" s="31"/>
      <c r="WRV23" s="31"/>
      <c r="WRW23" s="32"/>
      <c r="WRX23" s="32"/>
      <c r="WRY23" s="47"/>
      <c r="WRZ23" s="31"/>
      <c r="WSA23" s="31"/>
      <c r="WSB23" s="32"/>
      <c r="WSC23" s="32"/>
      <c r="WSD23" s="47"/>
      <c r="WSE23" s="31"/>
      <c r="WSF23" s="31"/>
      <c r="WSG23" s="32"/>
      <c r="WSH23" s="32"/>
      <c r="WSI23" s="47"/>
      <c r="WSJ23" s="31"/>
      <c r="WSK23" s="31"/>
      <c r="WSL23" s="32"/>
      <c r="WSM23" s="32"/>
      <c r="WSN23" s="47"/>
      <c r="WSO23" s="31"/>
      <c r="WSP23" s="31"/>
      <c r="WSQ23" s="32"/>
      <c r="WSR23" s="32"/>
      <c r="WSS23" s="47"/>
      <c r="WST23" s="31"/>
      <c r="WSU23" s="31"/>
      <c r="WSV23" s="32"/>
      <c r="WSW23" s="32"/>
      <c r="WSX23" s="47"/>
      <c r="WSY23" s="31"/>
      <c r="WSZ23" s="31"/>
      <c r="WTA23" s="32"/>
      <c r="WTB23" s="32"/>
      <c r="WTC23" s="47"/>
      <c r="WTD23" s="31"/>
      <c r="WTE23" s="31"/>
      <c r="WTF23" s="32"/>
      <c r="WTG23" s="32"/>
      <c r="WTH23" s="47"/>
      <c r="WTI23" s="31"/>
      <c r="WTJ23" s="31"/>
      <c r="WTK23" s="32"/>
      <c r="WTL23" s="32"/>
      <c r="WTM23" s="47"/>
      <c r="WTN23" s="31"/>
      <c r="WTO23" s="31"/>
      <c r="WTP23" s="32"/>
      <c r="WTQ23" s="32"/>
      <c r="WTR23" s="47"/>
      <c r="WTS23" s="31"/>
      <c r="WTT23" s="31"/>
      <c r="WTU23" s="32"/>
      <c r="WTV23" s="32"/>
      <c r="WTW23" s="47"/>
      <c r="WTX23" s="31"/>
      <c r="WTY23" s="31"/>
      <c r="WTZ23" s="32"/>
      <c r="WUA23" s="32"/>
      <c r="WUB23" s="47"/>
      <c r="WUC23" s="31"/>
      <c r="WUD23" s="31"/>
      <c r="WUE23" s="32"/>
      <c r="WUF23" s="32"/>
      <c r="WUG23" s="47"/>
      <c r="WUH23" s="31"/>
      <c r="WUI23" s="31"/>
      <c r="WUJ23" s="32"/>
      <c r="WUK23" s="32"/>
      <c r="WUL23" s="47"/>
      <c r="WUM23" s="31"/>
      <c r="WUN23" s="31"/>
      <c r="WUO23" s="32"/>
      <c r="WUP23" s="32"/>
      <c r="WUQ23" s="47"/>
      <c r="WUR23" s="31"/>
      <c r="WUS23" s="31"/>
      <c r="WUT23" s="32"/>
      <c r="WUU23" s="32"/>
      <c r="WUV23" s="47"/>
      <c r="WUW23" s="31"/>
      <c r="WUX23" s="31"/>
      <c r="WUY23" s="32"/>
      <c r="WUZ23" s="32"/>
      <c r="WVA23" s="47"/>
      <c r="WVB23" s="31"/>
      <c r="WVC23" s="31"/>
      <c r="WVD23" s="32"/>
      <c r="WVE23" s="32"/>
      <c r="WVF23" s="47"/>
      <c r="WVG23" s="31"/>
      <c r="WVH23" s="31"/>
      <c r="WVI23" s="32"/>
      <c r="WVJ23" s="32"/>
      <c r="WVK23" s="47"/>
      <c r="WVL23" s="31"/>
      <c r="WVM23" s="31"/>
      <c r="WVN23" s="32"/>
      <c r="WVO23" s="32"/>
      <c r="WVP23" s="47"/>
      <c r="WVQ23" s="31"/>
      <c r="WVR23" s="31"/>
      <c r="WVS23" s="32"/>
      <c r="WVT23" s="32"/>
      <c r="WVU23" s="47"/>
      <c r="WVV23" s="31"/>
      <c r="WVW23" s="31"/>
      <c r="WVX23" s="32"/>
      <c r="WVY23" s="32"/>
      <c r="WVZ23" s="47"/>
      <c r="WWA23" s="31"/>
      <c r="WWB23" s="31"/>
      <c r="WWC23" s="32"/>
      <c r="WWD23" s="32"/>
      <c r="WWE23" s="47"/>
      <c r="WWF23" s="31"/>
      <c r="WWG23" s="31"/>
      <c r="WWH23" s="32"/>
      <c r="WWI23" s="32"/>
      <c r="WWJ23" s="47"/>
      <c r="WWK23" s="31"/>
      <c r="WWL23" s="31"/>
      <c r="WWM23" s="32"/>
      <c r="WWN23" s="32"/>
      <c r="WWO23" s="47"/>
      <c r="WWP23" s="31"/>
      <c r="WWQ23" s="31"/>
      <c r="WWR23" s="32"/>
      <c r="WWS23" s="32"/>
      <c r="WWT23" s="47"/>
      <c r="WWU23" s="31"/>
      <c r="WWV23" s="31"/>
      <c r="WWW23" s="32"/>
      <c r="WWX23" s="32"/>
      <c r="WWY23" s="47"/>
      <c r="WWZ23" s="31"/>
      <c r="WXA23" s="31"/>
      <c r="WXB23" s="32"/>
      <c r="WXC23" s="32"/>
      <c r="WXD23" s="47"/>
      <c r="WXE23" s="31"/>
      <c r="WXF23" s="31"/>
      <c r="WXG23" s="32"/>
      <c r="WXH23" s="32"/>
      <c r="WXI23" s="47"/>
      <c r="WXJ23" s="31"/>
      <c r="WXK23" s="31"/>
      <c r="WXL23" s="32"/>
      <c r="WXM23" s="32"/>
      <c r="WXN23" s="47"/>
      <c r="WXO23" s="31"/>
      <c r="WXP23" s="31"/>
      <c r="WXQ23" s="32"/>
      <c r="WXR23" s="32"/>
      <c r="WXS23" s="47"/>
      <c r="WXT23" s="31"/>
      <c r="WXU23" s="31"/>
      <c r="WXV23" s="32"/>
      <c r="WXW23" s="32"/>
      <c r="WXX23" s="47"/>
      <c r="WXY23" s="31"/>
      <c r="WXZ23" s="31"/>
      <c r="WYA23" s="32"/>
      <c r="WYB23" s="32"/>
      <c r="WYC23" s="47"/>
      <c r="WYD23" s="31"/>
      <c r="WYE23" s="31"/>
      <c r="WYF23" s="32"/>
      <c r="WYG23" s="32"/>
      <c r="WYH23" s="47"/>
      <c r="WYI23" s="31"/>
      <c r="WYJ23" s="31"/>
      <c r="WYK23" s="32"/>
      <c r="WYL23" s="32"/>
      <c r="WYM23" s="47"/>
      <c r="WYN23" s="31"/>
      <c r="WYO23" s="31"/>
      <c r="WYP23" s="32"/>
      <c r="WYQ23" s="32"/>
      <c r="WYR23" s="47"/>
      <c r="WYS23" s="31"/>
      <c r="WYT23" s="31"/>
      <c r="WYU23" s="32"/>
      <c r="WYV23" s="32"/>
      <c r="WYW23" s="47"/>
      <c r="WYX23" s="31"/>
      <c r="WYY23" s="31"/>
      <c r="WYZ23" s="32"/>
      <c r="WZA23" s="32"/>
      <c r="WZB23" s="47"/>
      <c r="WZC23" s="31"/>
      <c r="WZD23" s="31"/>
      <c r="WZE23" s="32"/>
      <c r="WZF23" s="32"/>
      <c r="WZG23" s="47"/>
      <c r="WZH23" s="31"/>
      <c r="WZI23" s="31"/>
      <c r="WZJ23" s="32"/>
      <c r="WZK23" s="32"/>
      <c r="WZL23" s="47"/>
      <c r="WZM23" s="31"/>
      <c r="WZN23" s="31"/>
      <c r="WZO23" s="32"/>
      <c r="WZP23" s="32"/>
      <c r="WZQ23" s="47"/>
      <c r="WZR23" s="31"/>
      <c r="WZS23" s="31"/>
      <c r="WZT23" s="32"/>
      <c r="WZU23" s="32"/>
      <c r="WZV23" s="47"/>
      <c r="WZW23" s="31"/>
      <c r="WZX23" s="31"/>
      <c r="WZY23" s="32"/>
      <c r="WZZ23" s="32"/>
      <c r="XAA23" s="47"/>
      <c r="XAB23" s="31"/>
      <c r="XAC23" s="31"/>
      <c r="XAD23" s="32"/>
      <c r="XAE23" s="32"/>
      <c r="XAF23" s="47"/>
      <c r="XAG23" s="31"/>
      <c r="XAH23" s="31"/>
      <c r="XAI23" s="32"/>
      <c r="XAJ23" s="32"/>
      <c r="XAK23" s="47"/>
      <c r="XAL23" s="31"/>
      <c r="XAM23" s="31"/>
      <c r="XAN23" s="32"/>
      <c r="XAO23" s="32"/>
      <c r="XAP23" s="47"/>
      <c r="XAQ23" s="31"/>
      <c r="XAR23" s="31"/>
      <c r="XAS23" s="32"/>
      <c r="XAT23" s="32"/>
      <c r="XAU23" s="47"/>
      <c r="XAV23" s="31"/>
      <c r="XAW23" s="31"/>
      <c r="XAX23" s="32"/>
      <c r="XAY23" s="32"/>
      <c r="XAZ23" s="47"/>
      <c r="XBA23" s="31"/>
      <c r="XBB23" s="31"/>
      <c r="XBC23" s="32"/>
      <c r="XBD23" s="32"/>
      <c r="XBE23" s="47"/>
      <c r="XBF23" s="31"/>
      <c r="XBG23" s="31"/>
      <c r="XBH23" s="32"/>
      <c r="XBI23" s="32"/>
      <c r="XBJ23" s="47"/>
      <c r="XBK23" s="31"/>
      <c r="XBL23" s="31"/>
      <c r="XBM23" s="32"/>
      <c r="XBN23" s="32"/>
      <c r="XBO23" s="47"/>
      <c r="XBP23" s="31"/>
      <c r="XBQ23" s="31"/>
      <c r="XBR23" s="32"/>
      <c r="XBS23" s="32"/>
      <c r="XBT23" s="47"/>
      <c r="XBU23" s="31"/>
      <c r="XBV23" s="31"/>
      <c r="XBW23" s="32"/>
      <c r="XBX23" s="32"/>
      <c r="XBY23" s="47"/>
      <c r="XBZ23" s="31"/>
      <c r="XCA23" s="31"/>
      <c r="XCB23" s="32"/>
      <c r="XCC23" s="32"/>
      <c r="XCD23" s="47"/>
      <c r="XCE23" s="31"/>
      <c r="XCF23" s="31"/>
      <c r="XCG23" s="32"/>
      <c r="XCH23" s="32"/>
      <c r="XCI23" s="47"/>
      <c r="XCJ23" s="31"/>
      <c r="XCK23" s="31"/>
      <c r="XCL23" s="32"/>
      <c r="XCM23" s="32"/>
      <c r="XCN23" s="47"/>
      <c r="XCO23" s="31"/>
      <c r="XCP23" s="31"/>
      <c r="XCQ23" s="32"/>
      <c r="XCR23" s="32"/>
      <c r="XCS23" s="47"/>
      <c r="XCT23" s="31"/>
      <c r="XCU23" s="31"/>
      <c r="XCV23" s="32"/>
      <c r="XCW23" s="32"/>
      <c r="XCX23" s="47"/>
      <c r="XCY23" s="31"/>
      <c r="XCZ23" s="31"/>
      <c r="XDA23" s="32"/>
      <c r="XDB23" s="32"/>
      <c r="XDC23" s="47"/>
      <c r="XDD23" s="31"/>
      <c r="XDE23" s="31"/>
      <c r="XDF23" s="32"/>
      <c r="XDG23" s="32"/>
      <c r="XDH23" s="47"/>
      <c r="XDI23" s="31"/>
      <c r="XDJ23" s="31"/>
      <c r="XDK23" s="32"/>
      <c r="XDL23" s="32"/>
      <c r="XDM23" s="47"/>
      <c r="XDN23" s="31"/>
      <c r="XDO23" s="31"/>
      <c r="XDP23" s="32"/>
      <c r="XDQ23" s="32"/>
      <c r="XDR23" s="47"/>
      <c r="XDS23" s="31"/>
      <c r="XDT23" s="31"/>
      <c r="XDU23" s="32"/>
      <c r="XDV23" s="32"/>
      <c r="XDW23" s="47"/>
      <c r="XDX23" s="31"/>
      <c r="XDY23" s="31"/>
      <c r="XDZ23" s="32"/>
      <c r="XEA23" s="32"/>
      <c r="XEB23" s="47"/>
      <c r="XEC23" s="31"/>
      <c r="XED23" s="31"/>
      <c r="XEE23" s="32"/>
      <c r="XEF23" s="32"/>
      <c r="XEG23" s="47"/>
      <c r="XEH23" s="31"/>
      <c r="XEI23" s="31"/>
      <c r="XEJ23" s="32"/>
      <c r="XEK23" s="32"/>
      <c r="XEL23" s="47"/>
      <c r="XEM23" s="31"/>
      <c r="XEN23" s="31"/>
      <c r="XEO23" s="32"/>
      <c r="XEP23" s="32"/>
      <c r="XEQ23" s="47"/>
      <c r="XER23" s="31"/>
      <c r="XES23" s="31"/>
      <c r="XET23" s="32"/>
      <c r="XEU23" s="32"/>
      <c r="XEV23" s="47"/>
      <c r="XEW23" s="31"/>
      <c r="XEX23" s="31"/>
      <c r="XEY23" s="32"/>
      <c r="XEZ23" s="32"/>
      <c r="XFA23" s="47"/>
      <c r="XFB23" s="31"/>
      <c r="XFC23" s="31"/>
      <c r="XFD23" s="32"/>
    </row>
    <row r="24" spans="1:16384" ht="155" customHeight="1">
      <c r="A24" s="99" t="s">
        <v>79</v>
      </c>
      <c r="B24" s="679" t="s">
        <v>80</v>
      </c>
      <c r="C24" s="679" t="s">
        <v>67</v>
      </c>
      <c r="D24" s="682">
        <v>0</v>
      </c>
      <c r="E24" s="682">
        <v>1</v>
      </c>
      <c r="F24" s="689">
        <v>1</v>
      </c>
      <c r="G24" s="693">
        <v>1</v>
      </c>
      <c r="H24" s="696" t="s">
        <v>81</v>
      </c>
      <c r="I24" s="39" t="s">
        <v>82</v>
      </c>
      <c r="J24" s="40"/>
      <c r="K24" s="40"/>
      <c r="L24" s="40"/>
      <c r="M24" s="40"/>
      <c r="N24" s="40"/>
      <c r="O24" s="616">
        <v>1280458</v>
      </c>
      <c r="P24" s="40"/>
      <c r="Q24" s="49"/>
      <c r="R24" s="49"/>
      <c r="S24" s="49"/>
      <c r="T24" s="49"/>
      <c r="U24" s="49"/>
      <c r="V24" s="49"/>
      <c r="W24" s="494"/>
      <c r="X24" s="164">
        <v>20</v>
      </c>
      <c r="Y24" s="166"/>
    </row>
    <row r="25" spans="1:16384" ht="120" customHeight="1">
      <c r="A25" s="99" t="s">
        <v>83</v>
      </c>
      <c r="B25" s="679" t="s">
        <v>84</v>
      </c>
      <c r="C25" s="679" t="s">
        <v>85</v>
      </c>
      <c r="D25" s="682">
        <v>3</v>
      </c>
      <c r="E25" s="682">
        <v>4</v>
      </c>
      <c r="F25" s="689">
        <v>1</v>
      </c>
      <c r="G25" s="693">
        <v>1</v>
      </c>
      <c r="H25" s="696" t="s">
        <v>86</v>
      </c>
      <c r="I25" s="39" t="s">
        <v>87</v>
      </c>
      <c r="J25" s="40"/>
      <c r="K25" s="40"/>
      <c r="L25" s="40"/>
      <c r="M25" s="692">
        <v>218752000</v>
      </c>
      <c r="N25" s="40"/>
      <c r="O25" s="40"/>
      <c r="P25" s="40"/>
      <c r="Q25" s="49"/>
      <c r="R25" s="49"/>
      <c r="S25" s="49"/>
      <c r="T25" s="49"/>
      <c r="U25" s="49"/>
      <c r="V25" s="49"/>
      <c r="W25" s="494"/>
      <c r="X25" s="164">
        <v>5654</v>
      </c>
      <c r="Y25" s="166"/>
    </row>
    <row r="26" spans="1:16384" ht="110.5" customHeight="1">
      <c r="A26" s="99" t="s">
        <v>88</v>
      </c>
      <c r="B26" s="679" t="s">
        <v>89</v>
      </c>
      <c r="C26" s="679" t="s">
        <v>90</v>
      </c>
      <c r="D26" s="682">
        <v>1</v>
      </c>
      <c r="E26" s="682">
        <v>1</v>
      </c>
      <c r="F26" s="689">
        <v>1</v>
      </c>
      <c r="G26" s="699">
        <v>1</v>
      </c>
      <c r="H26" s="696" t="s">
        <v>91</v>
      </c>
      <c r="I26" s="39" t="s">
        <v>92</v>
      </c>
      <c r="J26" s="40"/>
      <c r="K26" s="40"/>
      <c r="L26" s="40"/>
      <c r="M26" s="40"/>
      <c r="N26" s="40"/>
      <c r="O26" s="40"/>
      <c r="P26" s="40"/>
      <c r="Q26" s="694">
        <v>42750000</v>
      </c>
      <c r="R26" s="49"/>
      <c r="S26" s="49"/>
      <c r="T26" s="49"/>
      <c r="U26" s="49"/>
      <c r="V26" s="49"/>
      <c r="W26" s="494"/>
      <c r="X26" s="676">
        <v>600</v>
      </c>
      <c r="Y26" s="167"/>
    </row>
    <row r="27" spans="1:16384" ht="22.75" customHeight="1">
      <c r="A27" s="30"/>
      <c r="B27" s="786" t="s">
        <v>93</v>
      </c>
      <c r="C27" s="787"/>
      <c r="D27" s="787"/>
      <c r="E27" s="787"/>
      <c r="F27" s="787"/>
      <c r="G27" s="787"/>
      <c r="H27" s="787"/>
      <c r="I27" s="788"/>
      <c r="J27" s="792">
        <f t="shared" ref="J27" si="1">SUM(J45:J49)</f>
        <v>0</v>
      </c>
      <c r="K27" s="779">
        <f t="shared" ref="K27:M27" si="2">SUM(K45:K49)</f>
        <v>0</v>
      </c>
      <c r="L27" s="764">
        <f t="shared" si="2"/>
        <v>0</v>
      </c>
      <c r="M27" s="758">
        <f t="shared" si="2"/>
        <v>44897418</v>
      </c>
      <c r="N27" s="764">
        <f>SUM(N45:N49)</f>
        <v>0</v>
      </c>
      <c r="O27" s="789">
        <f t="shared" ref="O27:U27" si="3">SUM(O45:O49)</f>
        <v>20067553</v>
      </c>
      <c r="P27" s="758">
        <f t="shared" si="3"/>
        <v>0</v>
      </c>
      <c r="Q27" s="783">
        <f t="shared" si="3"/>
        <v>10141000</v>
      </c>
      <c r="R27" s="764">
        <f t="shared" si="3"/>
        <v>0</v>
      </c>
      <c r="S27" s="779">
        <f t="shared" si="3"/>
        <v>0</v>
      </c>
      <c r="T27" s="764">
        <f t="shared" si="3"/>
        <v>0</v>
      </c>
      <c r="U27" s="779">
        <f t="shared" si="3"/>
        <v>0</v>
      </c>
      <c r="V27" s="736">
        <f>+J27+L27+N27+P27+R27+T27</f>
        <v>0</v>
      </c>
      <c r="W27" s="739">
        <f>+K27+M27+O27+Q27+S27+U27</f>
        <v>75105971</v>
      </c>
      <c r="X27" s="742"/>
      <c r="Y27" s="745"/>
    </row>
    <row r="28" spans="1:16384" ht="38.5" customHeight="1">
      <c r="A28" s="30"/>
      <c r="B28" s="786" t="s">
        <v>94</v>
      </c>
      <c r="C28" s="787"/>
      <c r="D28" s="787"/>
      <c r="E28" s="787"/>
      <c r="F28" s="787"/>
      <c r="G28" s="787"/>
      <c r="H28" s="787"/>
      <c r="I28" s="788"/>
      <c r="J28" s="793"/>
      <c r="K28" s="780"/>
      <c r="L28" s="765"/>
      <c r="M28" s="759"/>
      <c r="N28" s="765"/>
      <c r="O28" s="790"/>
      <c r="P28" s="759"/>
      <c r="Q28" s="784"/>
      <c r="R28" s="765"/>
      <c r="S28" s="780"/>
      <c r="T28" s="765"/>
      <c r="U28" s="780"/>
      <c r="V28" s="737"/>
      <c r="W28" s="740"/>
      <c r="X28" s="743"/>
      <c r="Y28" s="746"/>
    </row>
    <row r="29" spans="1:16384" ht="35.5" customHeight="1">
      <c r="A29" s="30"/>
      <c r="B29" s="786" t="s">
        <v>95</v>
      </c>
      <c r="C29" s="787"/>
      <c r="D29" s="787"/>
      <c r="E29" s="787"/>
      <c r="F29" s="787"/>
      <c r="G29" s="787"/>
      <c r="H29" s="787"/>
      <c r="I29" s="788"/>
      <c r="J29" s="793"/>
      <c r="K29" s="780"/>
      <c r="L29" s="765"/>
      <c r="M29" s="759"/>
      <c r="N29" s="765"/>
      <c r="O29" s="790"/>
      <c r="P29" s="759"/>
      <c r="Q29" s="784"/>
      <c r="R29" s="765"/>
      <c r="S29" s="780"/>
      <c r="T29" s="765"/>
      <c r="U29" s="780"/>
      <c r="V29" s="737"/>
      <c r="W29" s="740"/>
      <c r="X29" s="743"/>
      <c r="Y29" s="746"/>
    </row>
    <row r="30" spans="1:16384" ht="87.65" customHeight="1">
      <c r="A30" s="30"/>
      <c r="B30" s="751" t="s">
        <v>11</v>
      </c>
      <c r="C30" s="751" t="s">
        <v>12</v>
      </c>
      <c r="D30" s="753" t="s">
        <v>13</v>
      </c>
      <c r="E30" s="753" t="s">
        <v>14</v>
      </c>
      <c r="F30" s="770" t="s">
        <v>15</v>
      </c>
      <c r="G30" s="772" t="s">
        <v>16</v>
      </c>
      <c r="H30" s="52"/>
      <c r="I30" s="774" t="s">
        <v>18</v>
      </c>
      <c r="J30" s="793"/>
      <c r="K30" s="780"/>
      <c r="L30" s="765"/>
      <c r="M30" s="759"/>
      <c r="N30" s="765"/>
      <c r="O30" s="790"/>
      <c r="P30" s="759"/>
      <c r="Q30" s="784"/>
      <c r="R30" s="765"/>
      <c r="S30" s="780"/>
      <c r="T30" s="765"/>
      <c r="U30" s="780"/>
      <c r="V30" s="737"/>
      <c r="W30" s="740"/>
      <c r="X30" s="743"/>
      <c r="Y30" s="746"/>
    </row>
    <row r="31" spans="1:16384" ht="115.25" customHeight="1">
      <c r="A31" s="30"/>
      <c r="B31" s="752"/>
      <c r="C31" s="752"/>
      <c r="D31" s="754"/>
      <c r="E31" s="754"/>
      <c r="F31" s="771"/>
      <c r="G31" s="773"/>
      <c r="H31" s="53" t="s">
        <v>96</v>
      </c>
      <c r="I31" s="775"/>
      <c r="J31" s="794"/>
      <c r="K31" s="781"/>
      <c r="L31" s="766"/>
      <c r="M31" s="760"/>
      <c r="N31" s="766"/>
      <c r="O31" s="791"/>
      <c r="P31" s="760"/>
      <c r="Q31" s="785"/>
      <c r="R31" s="766"/>
      <c r="S31" s="781"/>
      <c r="T31" s="766"/>
      <c r="U31" s="781"/>
      <c r="V31" s="738"/>
      <c r="W31" s="741"/>
      <c r="X31" s="744"/>
      <c r="Y31" s="747"/>
    </row>
    <row r="32" spans="1:16384" ht="109.5" customHeight="1">
      <c r="A32" s="64" t="s">
        <v>97</v>
      </c>
      <c r="B32" s="66" t="s">
        <v>98</v>
      </c>
      <c r="C32" s="59" t="s">
        <v>99</v>
      </c>
      <c r="D32" s="682">
        <v>0</v>
      </c>
      <c r="E32" s="682">
        <v>20000</v>
      </c>
      <c r="F32" s="682">
        <v>3000</v>
      </c>
      <c r="G32" s="682">
        <v>3000</v>
      </c>
      <c r="H32" s="38" t="s">
        <v>100</v>
      </c>
      <c r="I32" s="55" t="s">
        <v>101</v>
      </c>
      <c r="J32" s="34"/>
      <c r="K32" s="56">
        <v>15000000</v>
      </c>
      <c r="L32" s="34"/>
      <c r="M32" s="34"/>
      <c r="N32" s="34"/>
      <c r="O32" s="700">
        <v>2350000</v>
      </c>
      <c r="P32" s="34"/>
      <c r="Q32" s="35"/>
      <c r="R32" s="35"/>
      <c r="S32" s="35"/>
      <c r="T32" s="35"/>
      <c r="U32" s="35"/>
      <c r="V32" s="35"/>
      <c r="W32" s="57"/>
      <c r="X32" s="59">
        <v>800</v>
      </c>
      <c r="Y32" s="59"/>
    </row>
    <row r="33" spans="1:25" ht="148.5" customHeight="1">
      <c r="A33" s="64" t="s">
        <v>102</v>
      </c>
      <c r="B33" s="66" t="s">
        <v>103</v>
      </c>
      <c r="C33" s="66" t="s">
        <v>104</v>
      </c>
      <c r="D33" s="682">
        <v>1</v>
      </c>
      <c r="E33" s="682">
        <v>1</v>
      </c>
      <c r="F33" s="682">
        <v>1</v>
      </c>
      <c r="G33" s="682">
        <v>1</v>
      </c>
      <c r="H33" s="38" t="s">
        <v>105</v>
      </c>
      <c r="I33" s="55" t="s">
        <v>106</v>
      </c>
      <c r="J33" s="34"/>
      <c r="K33" s="34"/>
      <c r="L33" s="34"/>
      <c r="M33" s="695">
        <v>16000000</v>
      </c>
      <c r="N33" s="34"/>
      <c r="O33" s="73"/>
      <c r="P33" s="34"/>
      <c r="Q33" s="35"/>
      <c r="R33" s="35"/>
      <c r="S33" s="35"/>
      <c r="T33" s="35"/>
      <c r="U33" s="35"/>
      <c r="V33" s="35"/>
      <c r="W33" s="57"/>
      <c r="X33" s="59">
        <v>300</v>
      </c>
      <c r="Y33" s="59"/>
    </row>
    <row r="34" spans="1:25" ht="148.5" customHeight="1">
      <c r="A34" s="64" t="s">
        <v>107</v>
      </c>
      <c r="B34" s="65" t="s">
        <v>108</v>
      </c>
      <c r="C34" s="66" t="s">
        <v>109</v>
      </c>
      <c r="D34" s="66">
        <v>0</v>
      </c>
      <c r="E34" s="70">
        <v>12</v>
      </c>
      <c r="F34" s="71">
        <v>2</v>
      </c>
      <c r="G34" s="71"/>
      <c r="H34" s="38" t="s">
        <v>110</v>
      </c>
      <c r="I34" s="55" t="s">
        <v>111</v>
      </c>
      <c r="J34" s="61"/>
      <c r="K34" s="61"/>
      <c r="L34" s="61"/>
      <c r="M34" s="701"/>
      <c r="N34" s="61"/>
      <c r="O34" s="702">
        <v>344000</v>
      </c>
      <c r="P34" s="61"/>
      <c r="Q34" s="62"/>
      <c r="R34" s="62"/>
      <c r="S34" s="62"/>
      <c r="T34" s="62"/>
      <c r="U34" s="62"/>
      <c r="V34" s="35"/>
      <c r="W34" s="57"/>
      <c r="X34" s="63">
        <v>260</v>
      </c>
      <c r="Y34" s="63"/>
    </row>
    <row r="35" spans="1:25" ht="232.5" customHeight="1">
      <c r="A35" s="64" t="s">
        <v>112</v>
      </c>
      <c r="B35" s="65" t="s">
        <v>113</v>
      </c>
      <c r="C35" s="66" t="s">
        <v>114</v>
      </c>
      <c r="D35" s="71">
        <v>1</v>
      </c>
      <c r="E35" s="71">
        <v>1</v>
      </c>
      <c r="F35" s="71">
        <v>1</v>
      </c>
      <c r="G35" s="71">
        <v>1</v>
      </c>
      <c r="H35" s="38" t="s">
        <v>115</v>
      </c>
      <c r="I35" s="55" t="s">
        <v>116</v>
      </c>
      <c r="J35" s="61"/>
      <c r="K35" s="61"/>
      <c r="L35" s="61"/>
      <c r="M35" s="701"/>
      <c r="N35" s="61"/>
      <c r="O35" s="702">
        <v>59200000</v>
      </c>
      <c r="P35" s="61"/>
      <c r="Q35" s="62"/>
      <c r="R35" s="62"/>
      <c r="S35" s="62"/>
      <c r="T35" s="62"/>
      <c r="U35" s="62"/>
      <c r="V35" s="35"/>
      <c r="W35" s="57"/>
      <c r="X35" s="63">
        <v>200</v>
      </c>
      <c r="Y35" s="63"/>
    </row>
    <row r="36" spans="1:25" ht="214" customHeight="1">
      <c r="A36" s="64" t="s">
        <v>117</v>
      </c>
      <c r="B36" s="65" t="s">
        <v>118</v>
      </c>
      <c r="C36" s="66" t="s">
        <v>119</v>
      </c>
      <c r="D36" s="71">
        <v>1</v>
      </c>
      <c r="E36" s="71">
        <v>1</v>
      </c>
      <c r="F36" s="71">
        <v>1</v>
      </c>
      <c r="G36" s="71">
        <v>1</v>
      </c>
      <c r="H36" s="38" t="s">
        <v>120</v>
      </c>
      <c r="I36" s="55" t="s">
        <v>121</v>
      </c>
      <c r="J36" s="61"/>
      <c r="K36" s="61"/>
      <c r="L36" s="61"/>
      <c r="M36" s="701"/>
      <c r="N36" s="61"/>
      <c r="O36" s="703">
        <v>15000000</v>
      </c>
      <c r="P36" s="61"/>
      <c r="Q36" s="62"/>
      <c r="R36" s="62"/>
      <c r="S36" s="62"/>
      <c r="T36" s="62"/>
      <c r="U36" s="62"/>
      <c r="V36" s="35"/>
      <c r="W36" s="57"/>
      <c r="X36" s="63">
        <v>200</v>
      </c>
      <c r="Y36" s="63"/>
    </row>
    <row r="37" spans="1:25" ht="409.6" customHeight="1">
      <c r="A37" s="64" t="s">
        <v>122</v>
      </c>
      <c r="B37" s="65" t="s">
        <v>123</v>
      </c>
      <c r="C37" s="66" t="s">
        <v>124</v>
      </c>
      <c r="D37" s="67">
        <v>8</v>
      </c>
      <c r="E37" s="67">
        <v>8</v>
      </c>
      <c r="F37" s="67">
        <v>2</v>
      </c>
      <c r="G37" s="67">
        <v>3</v>
      </c>
      <c r="H37" s="66" t="s">
        <v>125</v>
      </c>
      <c r="I37" s="68" t="s">
        <v>126</v>
      </c>
      <c r="J37" s="69"/>
      <c r="K37" s="69"/>
      <c r="L37" s="69"/>
      <c r="M37" s="69"/>
      <c r="N37" s="69"/>
      <c r="O37" s="704">
        <v>1885000</v>
      </c>
      <c r="P37" s="61"/>
      <c r="Q37" s="62"/>
      <c r="R37" s="62"/>
      <c r="S37" s="62"/>
      <c r="T37" s="62"/>
      <c r="U37" s="62"/>
      <c r="V37" s="35"/>
      <c r="W37" s="57"/>
      <c r="X37" s="63">
        <v>400</v>
      </c>
      <c r="Y37" s="63"/>
    </row>
    <row r="38" spans="1:25" ht="174.5" customHeight="1">
      <c r="A38" s="64" t="s">
        <v>127</v>
      </c>
      <c r="B38" s="65" t="s">
        <v>128</v>
      </c>
      <c r="C38" s="66" t="s">
        <v>124</v>
      </c>
      <c r="D38" s="66">
        <v>4</v>
      </c>
      <c r="E38" s="70">
        <v>4</v>
      </c>
      <c r="F38" s="71">
        <v>1</v>
      </c>
      <c r="G38" s="71">
        <v>1</v>
      </c>
      <c r="H38" s="38" t="s">
        <v>129</v>
      </c>
      <c r="I38" s="55" t="s">
        <v>130</v>
      </c>
      <c r="J38" s="61"/>
      <c r="K38" s="61"/>
      <c r="L38" s="61"/>
      <c r="M38" s="701"/>
      <c r="N38" s="61"/>
      <c r="O38" s="705">
        <v>128000</v>
      </c>
      <c r="P38" s="61"/>
      <c r="Q38" s="62"/>
      <c r="R38" s="62"/>
      <c r="S38" s="62"/>
      <c r="T38" s="62"/>
      <c r="U38" s="62"/>
      <c r="V38" s="35"/>
      <c r="W38" s="57"/>
      <c r="X38" s="63">
        <v>40</v>
      </c>
      <c r="Y38" s="63"/>
    </row>
    <row r="39" spans="1:25" s="73" customFormat="1" ht="174.5" customHeight="1">
      <c r="A39" s="64" t="s">
        <v>131</v>
      </c>
      <c r="B39" s="65" t="s">
        <v>132</v>
      </c>
      <c r="C39" s="66" t="s">
        <v>133</v>
      </c>
      <c r="D39" s="66">
        <v>0</v>
      </c>
      <c r="E39" s="70">
        <v>4</v>
      </c>
      <c r="F39" s="71">
        <v>1</v>
      </c>
      <c r="G39" s="71">
        <v>1</v>
      </c>
      <c r="H39" s="38" t="s">
        <v>134</v>
      </c>
      <c r="I39" s="55" t="s">
        <v>135</v>
      </c>
      <c r="J39" s="69"/>
      <c r="K39" s="69"/>
      <c r="L39" s="69"/>
      <c r="M39" s="69"/>
      <c r="N39" s="69"/>
      <c r="O39" s="72">
        <v>1600000</v>
      </c>
      <c r="P39" s="61"/>
      <c r="Q39" s="62"/>
      <c r="R39" s="62"/>
      <c r="S39" s="62"/>
      <c r="T39" s="62"/>
      <c r="U39" s="62"/>
      <c r="V39" s="35"/>
      <c r="W39" s="57"/>
      <c r="X39" s="63">
        <v>20</v>
      </c>
      <c r="Y39" s="63"/>
    </row>
    <row r="40" spans="1:25" ht="174.5" customHeight="1">
      <c r="A40" s="64" t="s">
        <v>136</v>
      </c>
      <c r="B40" s="65" t="s">
        <v>137</v>
      </c>
      <c r="C40" s="66" t="s">
        <v>138</v>
      </c>
      <c r="D40" s="66">
        <v>1</v>
      </c>
      <c r="E40" s="70">
        <v>1</v>
      </c>
      <c r="F40" s="71">
        <v>1</v>
      </c>
      <c r="G40" s="71">
        <v>1</v>
      </c>
      <c r="H40" s="38" t="s">
        <v>139</v>
      </c>
      <c r="I40" s="55" t="s">
        <v>140</v>
      </c>
      <c r="J40" s="69"/>
      <c r="K40" s="69"/>
      <c r="L40" s="69"/>
      <c r="M40" s="69"/>
      <c r="N40" s="69"/>
      <c r="O40" s="72"/>
      <c r="P40" s="61"/>
      <c r="Q40" s="706">
        <v>15365502</v>
      </c>
      <c r="R40" s="62"/>
      <c r="S40" s="62"/>
      <c r="T40" s="62"/>
      <c r="U40" s="62"/>
      <c r="V40" s="35"/>
      <c r="W40" s="57"/>
      <c r="X40" s="63">
        <v>940</v>
      </c>
      <c r="Y40" s="63"/>
    </row>
    <row r="41" spans="1:25" s="74" customFormat="1" ht="174.5" customHeight="1">
      <c r="A41" s="64" t="s">
        <v>141</v>
      </c>
      <c r="B41" s="65" t="s">
        <v>142</v>
      </c>
      <c r="C41" s="66" t="s">
        <v>67</v>
      </c>
      <c r="D41" s="66">
        <v>0</v>
      </c>
      <c r="E41" s="70">
        <v>4</v>
      </c>
      <c r="F41" s="71">
        <v>1</v>
      </c>
      <c r="G41" s="71">
        <v>1</v>
      </c>
      <c r="H41" s="38" t="s">
        <v>143</v>
      </c>
      <c r="I41" s="55" t="s">
        <v>144</v>
      </c>
      <c r="J41" s="69"/>
      <c r="K41" s="69"/>
      <c r="L41" s="69"/>
      <c r="M41" s="707">
        <v>72000000</v>
      </c>
      <c r="N41" s="69"/>
      <c r="O41" s="72"/>
      <c r="P41" s="61"/>
      <c r="Q41" s="62"/>
      <c r="R41" s="62"/>
      <c r="S41" s="62"/>
      <c r="T41" s="62"/>
      <c r="U41" s="62"/>
      <c r="V41" s="35"/>
      <c r="W41" s="57"/>
      <c r="X41" s="63"/>
      <c r="Y41" s="63"/>
    </row>
    <row r="42" spans="1:25" s="74" customFormat="1" ht="174.5" customHeight="1">
      <c r="A42" s="64" t="s">
        <v>145</v>
      </c>
      <c r="B42" s="66" t="s">
        <v>146</v>
      </c>
      <c r="C42" s="66" t="s">
        <v>147</v>
      </c>
      <c r="D42" s="70">
        <v>0</v>
      </c>
      <c r="E42" s="70">
        <v>2</v>
      </c>
      <c r="F42" s="71">
        <v>1</v>
      </c>
      <c r="G42" s="71">
        <v>1</v>
      </c>
      <c r="H42" s="38" t="s">
        <v>148</v>
      </c>
      <c r="I42" s="55" t="s">
        <v>149</v>
      </c>
      <c r="J42" s="69"/>
      <c r="K42" s="69"/>
      <c r="L42" s="69"/>
      <c r="M42" s="648">
        <v>79750000</v>
      </c>
      <c r="N42" s="69"/>
      <c r="O42" s="72"/>
      <c r="P42" s="61"/>
      <c r="Q42" s="62"/>
      <c r="R42" s="62"/>
      <c r="S42" s="62"/>
      <c r="T42" s="62"/>
      <c r="U42" s="62"/>
      <c r="V42" s="35"/>
      <c r="W42" s="57"/>
      <c r="X42" s="63"/>
      <c r="Y42" s="63"/>
    </row>
    <row r="43" spans="1:25" ht="409.6" customHeight="1">
      <c r="A43" s="64" t="s">
        <v>150</v>
      </c>
      <c r="B43" s="66" t="s">
        <v>151</v>
      </c>
      <c r="C43" s="66" t="s">
        <v>152</v>
      </c>
      <c r="D43" s="70">
        <v>0</v>
      </c>
      <c r="E43" s="70">
        <v>4</v>
      </c>
      <c r="F43" s="71">
        <v>1</v>
      </c>
      <c r="G43" s="71">
        <v>1</v>
      </c>
      <c r="H43" s="38" t="s">
        <v>153</v>
      </c>
      <c r="I43" s="55" t="s">
        <v>154</v>
      </c>
      <c r="J43" s="69"/>
      <c r="K43" s="69"/>
      <c r="L43" s="69"/>
      <c r="M43" s="69"/>
      <c r="N43" s="69"/>
      <c r="O43" s="72">
        <v>1600000</v>
      </c>
      <c r="P43" s="61"/>
      <c r="Q43" s="62"/>
      <c r="R43" s="62"/>
      <c r="S43" s="62"/>
      <c r="T43" s="62"/>
      <c r="U43" s="62"/>
      <c r="V43" s="35"/>
      <c r="W43" s="57"/>
      <c r="X43" s="63"/>
      <c r="Y43" s="63"/>
    </row>
    <row r="44" spans="1:25" ht="174.5" customHeight="1">
      <c r="A44" s="64" t="s">
        <v>155</v>
      </c>
      <c r="B44" s="66" t="s">
        <v>156</v>
      </c>
      <c r="C44" s="66" t="s">
        <v>157</v>
      </c>
      <c r="D44" s="70">
        <v>45237</v>
      </c>
      <c r="E44" s="70">
        <v>25000</v>
      </c>
      <c r="F44" s="71">
        <v>3000</v>
      </c>
      <c r="G44" s="71">
        <v>3000</v>
      </c>
      <c r="H44" s="38" t="s">
        <v>158</v>
      </c>
      <c r="I44" s="55" t="s">
        <v>159</v>
      </c>
      <c r="J44" s="69"/>
      <c r="K44" s="69"/>
      <c r="L44" s="69"/>
      <c r="M44" s="69"/>
      <c r="N44" s="69"/>
      <c r="O44" s="72">
        <v>1680000</v>
      </c>
      <c r="P44" s="61"/>
      <c r="Q44" s="62"/>
      <c r="R44" s="62"/>
      <c r="S44" s="62"/>
      <c r="T44" s="62"/>
      <c r="U44" s="62"/>
      <c r="V44" s="35"/>
      <c r="W44" s="57"/>
      <c r="X44" s="63"/>
      <c r="Y44" s="63"/>
    </row>
    <row r="45" spans="1:25" ht="178" customHeight="1">
      <c r="A45" s="64" t="s">
        <v>160</v>
      </c>
      <c r="B45" s="66" t="s">
        <v>161</v>
      </c>
      <c r="C45" s="66" t="s">
        <v>162</v>
      </c>
      <c r="D45" s="66">
        <v>0</v>
      </c>
      <c r="E45" s="70">
        <v>1</v>
      </c>
      <c r="F45" s="71">
        <v>1</v>
      </c>
      <c r="G45" s="71">
        <v>1</v>
      </c>
      <c r="H45" s="38" t="s">
        <v>163</v>
      </c>
      <c r="I45" s="55" t="s">
        <v>164</v>
      </c>
      <c r="J45" s="69"/>
      <c r="K45" s="69"/>
      <c r="L45" s="69"/>
      <c r="M45" s="707">
        <v>16197418</v>
      </c>
      <c r="N45" s="69"/>
      <c r="O45" s="72"/>
      <c r="P45" s="69"/>
      <c r="Q45" s="708">
        <v>10141000</v>
      </c>
      <c r="R45" s="75"/>
      <c r="S45" s="75"/>
      <c r="T45" s="75"/>
      <c r="U45" s="75"/>
      <c r="V45" s="49"/>
      <c r="W45" s="76"/>
      <c r="X45" s="709">
        <v>93</v>
      </c>
      <c r="Y45" s="710"/>
    </row>
    <row r="46" spans="1:25" ht="35.5" customHeight="1">
      <c r="B46" s="786" t="s">
        <v>93</v>
      </c>
      <c r="C46" s="787"/>
      <c r="D46" s="787"/>
      <c r="E46" s="787"/>
      <c r="F46" s="787"/>
      <c r="G46" s="787"/>
      <c r="H46" s="787"/>
      <c r="I46" s="788"/>
      <c r="J46" s="764">
        <f>SUM(J51:J54)</f>
        <v>0</v>
      </c>
      <c r="K46" s="779">
        <v>0</v>
      </c>
      <c r="L46" s="764">
        <f t="shared" ref="L46:U46" si="4">SUM(L51:L54)</f>
        <v>0</v>
      </c>
      <c r="M46" s="758">
        <f t="shared" si="4"/>
        <v>28700000</v>
      </c>
      <c r="N46" s="764">
        <f t="shared" si="4"/>
        <v>0</v>
      </c>
      <c r="O46" s="779">
        <f t="shared" si="4"/>
        <v>20067553</v>
      </c>
      <c r="P46" s="758">
        <f t="shared" si="4"/>
        <v>0</v>
      </c>
      <c r="Q46" s="783">
        <f t="shared" si="4"/>
        <v>0</v>
      </c>
      <c r="R46" s="764">
        <f t="shared" si="4"/>
        <v>0</v>
      </c>
      <c r="S46" s="779">
        <f t="shared" si="4"/>
        <v>0</v>
      </c>
      <c r="T46" s="764">
        <f t="shared" si="4"/>
        <v>0</v>
      </c>
      <c r="U46" s="779">
        <f t="shared" si="4"/>
        <v>0</v>
      </c>
      <c r="V46" s="736">
        <f>+J46+L46+N46+P46+R46+T46</f>
        <v>0</v>
      </c>
      <c r="W46" s="739">
        <f>+K46+M46+O46+Q46+S46+U46</f>
        <v>48767553</v>
      </c>
      <c r="X46" s="742"/>
      <c r="Y46" s="745"/>
    </row>
    <row r="47" spans="1:25" ht="32" customHeight="1">
      <c r="B47" s="786" t="s">
        <v>165</v>
      </c>
      <c r="C47" s="787"/>
      <c r="D47" s="787"/>
      <c r="E47" s="787"/>
      <c r="F47" s="787"/>
      <c r="G47" s="787"/>
      <c r="H47" s="787"/>
      <c r="I47" s="788"/>
      <c r="J47" s="765"/>
      <c r="K47" s="780"/>
      <c r="L47" s="765"/>
      <c r="M47" s="759"/>
      <c r="N47" s="765"/>
      <c r="O47" s="780"/>
      <c r="P47" s="759"/>
      <c r="Q47" s="784"/>
      <c r="R47" s="765"/>
      <c r="S47" s="780"/>
      <c r="T47" s="765"/>
      <c r="U47" s="780"/>
      <c r="V47" s="737"/>
      <c r="W47" s="740"/>
      <c r="X47" s="743"/>
      <c r="Y47" s="746"/>
    </row>
    <row r="48" spans="1:25" ht="53" customHeight="1">
      <c r="B48" s="786" t="s">
        <v>166</v>
      </c>
      <c r="C48" s="787"/>
      <c r="D48" s="787"/>
      <c r="E48" s="787"/>
      <c r="F48" s="787"/>
      <c r="G48" s="787"/>
      <c r="H48" s="787"/>
      <c r="I48" s="788"/>
      <c r="J48" s="765"/>
      <c r="K48" s="780"/>
      <c r="L48" s="765"/>
      <c r="M48" s="759"/>
      <c r="N48" s="765"/>
      <c r="O48" s="780"/>
      <c r="P48" s="759"/>
      <c r="Q48" s="784"/>
      <c r="R48" s="765"/>
      <c r="S48" s="780"/>
      <c r="T48" s="765"/>
      <c r="U48" s="780"/>
      <c r="V48" s="737"/>
      <c r="W48" s="740"/>
      <c r="X48" s="743"/>
      <c r="Y48" s="746"/>
    </row>
    <row r="49" spans="1:26" ht="95.5" customHeight="1">
      <c r="B49" s="751" t="s">
        <v>11</v>
      </c>
      <c r="C49" s="751" t="s">
        <v>12</v>
      </c>
      <c r="D49" s="753" t="s">
        <v>13</v>
      </c>
      <c r="E49" s="753" t="s">
        <v>14</v>
      </c>
      <c r="F49" s="770" t="s">
        <v>15</v>
      </c>
      <c r="G49" s="772" t="s">
        <v>16</v>
      </c>
      <c r="H49" s="52"/>
      <c r="I49" s="774" t="s">
        <v>18</v>
      </c>
      <c r="J49" s="765"/>
      <c r="K49" s="780"/>
      <c r="L49" s="765"/>
      <c r="M49" s="759"/>
      <c r="N49" s="765"/>
      <c r="O49" s="780"/>
      <c r="P49" s="759"/>
      <c r="Q49" s="784"/>
      <c r="R49" s="765"/>
      <c r="S49" s="780"/>
      <c r="T49" s="765"/>
      <c r="U49" s="780"/>
      <c r="V49" s="737"/>
      <c r="W49" s="740"/>
      <c r="X49" s="743"/>
      <c r="Y49" s="746"/>
    </row>
    <row r="50" spans="1:26" ht="63.65" customHeight="1">
      <c r="B50" s="752"/>
      <c r="C50" s="752"/>
      <c r="D50" s="754"/>
      <c r="E50" s="754"/>
      <c r="F50" s="771"/>
      <c r="G50" s="773"/>
      <c r="H50" s="53" t="s">
        <v>96</v>
      </c>
      <c r="I50" s="775"/>
      <c r="J50" s="766"/>
      <c r="K50" s="781"/>
      <c r="L50" s="766"/>
      <c r="M50" s="760"/>
      <c r="N50" s="766"/>
      <c r="O50" s="781"/>
      <c r="P50" s="760"/>
      <c r="Q50" s="785"/>
      <c r="R50" s="766"/>
      <c r="S50" s="781"/>
      <c r="T50" s="766"/>
      <c r="U50" s="781"/>
      <c r="V50" s="738"/>
      <c r="W50" s="741"/>
      <c r="X50" s="744"/>
      <c r="Y50" s="747"/>
    </row>
    <row r="51" spans="1:26" ht="363.5" customHeight="1">
      <c r="A51" s="64" t="s">
        <v>167</v>
      </c>
      <c r="B51" s="66" t="s">
        <v>168</v>
      </c>
      <c r="C51" s="66" t="s">
        <v>169</v>
      </c>
      <c r="D51" s="67">
        <v>0</v>
      </c>
      <c r="E51" s="67">
        <v>1</v>
      </c>
      <c r="F51" s="67">
        <v>1</v>
      </c>
      <c r="G51" s="67">
        <v>1</v>
      </c>
      <c r="H51" s="78" t="s">
        <v>169</v>
      </c>
      <c r="I51" s="78" t="s">
        <v>170</v>
      </c>
      <c r="J51" s="69"/>
      <c r="K51" s="69"/>
      <c r="L51" s="69"/>
      <c r="M51" s="711">
        <v>28700000</v>
      </c>
      <c r="N51" s="79"/>
      <c r="O51" s="712">
        <v>12067553</v>
      </c>
      <c r="P51" s="80"/>
      <c r="Q51" s="80"/>
      <c r="R51" s="80"/>
      <c r="S51" s="80"/>
      <c r="T51" s="80"/>
      <c r="U51" s="80"/>
      <c r="V51" s="80"/>
      <c r="W51" s="81"/>
      <c r="X51" s="659">
        <v>227</v>
      </c>
      <c r="Y51" s="82"/>
    </row>
    <row r="52" spans="1:26" ht="182.5" customHeight="1">
      <c r="A52" s="64" t="s">
        <v>171</v>
      </c>
      <c r="B52" s="66" t="s">
        <v>172</v>
      </c>
      <c r="C52" s="66" t="s">
        <v>67</v>
      </c>
      <c r="D52" s="67">
        <v>0</v>
      </c>
      <c r="E52" s="67">
        <v>1</v>
      </c>
      <c r="F52" s="67">
        <v>1</v>
      </c>
      <c r="G52" s="67">
        <v>1</v>
      </c>
      <c r="H52" s="66" t="s">
        <v>173</v>
      </c>
      <c r="I52" s="78" t="s">
        <v>174</v>
      </c>
      <c r="J52" s="79"/>
      <c r="K52" s="79"/>
      <c r="L52" s="79"/>
      <c r="M52" s="713"/>
      <c r="N52" s="79"/>
      <c r="O52" s="692">
        <v>8000000</v>
      </c>
      <c r="P52" s="80"/>
      <c r="Q52" s="80"/>
      <c r="R52" s="80"/>
      <c r="S52" s="80"/>
      <c r="T52" s="80"/>
      <c r="U52" s="80"/>
      <c r="V52" s="80"/>
      <c r="W52" s="81"/>
      <c r="X52" s="659">
        <v>160</v>
      </c>
      <c r="Y52" s="83"/>
    </row>
    <row r="53" spans="1:26" ht="28" customHeight="1">
      <c r="A53" s="697"/>
      <c r="B53" s="714"/>
      <c r="C53" s="715"/>
      <c r="D53" s="716"/>
      <c r="E53" s="716"/>
      <c r="F53" s="716"/>
      <c r="G53" s="716"/>
      <c r="H53" s="84"/>
      <c r="I53" s="85"/>
      <c r="J53" s="79"/>
      <c r="K53" s="79"/>
      <c r="L53" s="79"/>
      <c r="M53" s="79"/>
      <c r="N53" s="79"/>
      <c r="O53" s="79"/>
      <c r="P53" s="80"/>
      <c r="Q53" s="80"/>
      <c r="R53" s="80"/>
      <c r="S53" s="80"/>
      <c r="T53" s="80"/>
      <c r="U53" s="80"/>
      <c r="V53" s="80"/>
      <c r="W53" s="81"/>
      <c r="X53" s="659"/>
      <c r="Y53" s="83"/>
    </row>
    <row r="54" spans="1:26" ht="28" customHeight="1">
      <c r="A54" s="697"/>
      <c r="B54" s="717"/>
      <c r="C54" s="715"/>
      <c r="D54" s="716"/>
      <c r="E54" s="716"/>
      <c r="F54" s="716"/>
      <c r="G54" s="716"/>
      <c r="H54" s="86"/>
      <c r="I54" s="85"/>
      <c r="J54" s="79"/>
      <c r="K54" s="79"/>
      <c r="L54" s="79"/>
      <c r="M54" s="79"/>
      <c r="N54" s="79"/>
      <c r="O54" s="79"/>
      <c r="P54" s="80"/>
      <c r="Q54" s="80"/>
      <c r="R54" s="80"/>
      <c r="S54" s="80"/>
      <c r="T54" s="80"/>
      <c r="U54" s="80"/>
      <c r="V54" s="80"/>
      <c r="W54" s="81"/>
      <c r="X54" s="659"/>
      <c r="Y54" s="718"/>
    </row>
    <row r="55" spans="1:26" ht="29" customHeight="1">
      <c r="B55" s="748" t="s">
        <v>175</v>
      </c>
      <c r="C55" s="749"/>
      <c r="D55" s="749"/>
      <c r="E55" s="749"/>
      <c r="F55" s="749"/>
      <c r="G55" s="749"/>
      <c r="H55" s="749"/>
      <c r="I55" s="750"/>
      <c r="J55" s="764">
        <f t="shared" ref="J55:U55" si="5">SUM(J61:J71)</f>
        <v>0</v>
      </c>
      <c r="K55" s="779">
        <f t="shared" si="5"/>
        <v>0</v>
      </c>
      <c r="L55" s="764">
        <f t="shared" si="5"/>
        <v>0</v>
      </c>
      <c r="M55" s="758">
        <f t="shared" si="5"/>
        <v>0</v>
      </c>
      <c r="N55" s="764">
        <f t="shared" si="5"/>
        <v>0</v>
      </c>
      <c r="O55" s="779">
        <f t="shared" si="5"/>
        <v>0</v>
      </c>
      <c r="P55" s="758">
        <f t="shared" si="5"/>
        <v>0</v>
      </c>
      <c r="Q55" s="783">
        <f t="shared" si="5"/>
        <v>0</v>
      </c>
      <c r="R55" s="764">
        <f t="shared" si="5"/>
        <v>0</v>
      </c>
      <c r="S55" s="779">
        <f t="shared" si="5"/>
        <v>0</v>
      </c>
      <c r="T55" s="764">
        <f t="shared" si="5"/>
        <v>0</v>
      </c>
      <c r="U55" s="779">
        <f t="shared" si="5"/>
        <v>0</v>
      </c>
      <c r="V55" s="736">
        <f>+J55+L55+N55+P55+R55+T55</f>
        <v>0</v>
      </c>
      <c r="W55" s="739">
        <f>+K55+M55+O55+Q55+S55+U55</f>
        <v>0</v>
      </c>
      <c r="X55" s="782"/>
      <c r="Y55" s="745"/>
    </row>
    <row r="56" spans="1:26" ht="15.5">
      <c r="B56" s="748" t="s">
        <v>176</v>
      </c>
      <c r="C56" s="749"/>
      <c r="D56" s="749"/>
      <c r="E56" s="749"/>
      <c r="F56" s="749"/>
      <c r="G56" s="749"/>
      <c r="H56" s="749"/>
      <c r="I56" s="750"/>
      <c r="J56" s="765"/>
      <c r="K56" s="780"/>
      <c r="L56" s="765"/>
      <c r="M56" s="759"/>
      <c r="N56" s="765"/>
      <c r="O56" s="780"/>
      <c r="P56" s="759"/>
      <c r="Q56" s="784"/>
      <c r="R56" s="765"/>
      <c r="S56" s="780"/>
      <c r="T56" s="765"/>
      <c r="U56" s="780"/>
      <c r="V56" s="737"/>
      <c r="W56" s="740"/>
      <c r="X56" s="743"/>
      <c r="Y56" s="746"/>
    </row>
    <row r="57" spans="1:26" ht="53" customHeight="1">
      <c r="B57" s="748" t="s">
        <v>4</v>
      </c>
      <c r="C57" s="749"/>
      <c r="D57" s="749"/>
      <c r="E57" s="749"/>
      <c r="F57" s="749"/>
      <c r="G57" s="749"/>
      <c r="H57" s="749"/>
      <c r="I57" s="750"/>
      <c r="J57" s="765"/>
      <c r="K57" s="780"/>
      <c r="L57" s="765"/>
      <c r="M57" s="759"/>
      <c r="N57" s="765"/>
      <c r="O57" s="780"/>
      <c r="P57" s="759"/>
      <c r="Q57" s="784"/>
      <c r="R57" s="765"/>
      <c r="S57" s="780"/>
      <c r="T57" s="765"/>
      <c r="U57" s="780"/>
      <c r="V57" s="737"/>
      <c r="W57" s="740"/>
      <c r="X57" s="743"/>
      <c r="Y57" s="746"/>
    </row>
    <row r="58" spans="1:26" ht="105" customHeight="1">
      <c r="B58" s="751" t="s">
        <v>11</v>
      </c>
      <c r="C58" s="751" t="s">
        <v>12</v>
      </c>
      <c r="D58" s="753" t="s">
        <v>13</v>
      </c>
      <c r="E58" s="753" t="s">
        <v>14</v>
      </c>
      <c r="F58" s="770" t="s">
        <v>15</v>
      </c>
      <c r="G58" s="772" t="s">
        <v>16</v>
      </c>
      <c r="H58" s="52"/>
      <c r="I58" s="774" t="s">
        <v>18</v>
      </c>
      <c r="J58" s="765"/>
      <c r="K58" s="780"/>
      <c r="L58" s="765"/>
      <c r="M58" s="759"/>
      <c r="N58" s="765"/>
      <c r="O58" s="780"/>
      <c r="P58" s="759"/>
      <c r="Q58" s="784"/>
      <c r="R58" s="765"/>
      <c r="S58" s="780"/>
      <c r="T58" s="765"/>
      <c r="U58" s="780"/>
      <c r="V58" s="737"/>
      <c r="W58" s="740"/>
      <c r="X58" s="743"/>
      <c r="Y58" s="746"/>
      <c r="Z58" s="88"/>
    </row>
    <row r="59" spans="1:26" ht="66" customHeight="1">
      <c r="B59" s="752"/>
      <c r="C59" s="752"/>
      <c r="D59" s="754"/>
      <c r="E59" s="754"/>
      <c r="F59" s="771"/>
      <c r="G59" s="773"/>
      <c r="H59" s="53" t="s">
        <v>96</v>
      </c>
      <c r="I59" s="775"/>
      <c r="J59" s="766"/>
      <c r="K59" s="781"/>
      <c r="L59" s="766"/>
      <c r="M59" s="760"/>
      <c r="N59" s="766"/>
      <c r="O59" s="781"/>
      <c r="P59" s="760"/>
      <c r="Q59" s="785"/>
      <c r="R59" s="766"/>
      <c r="S59" s="781"/>
      <c r="T59" s="766"/>
      <c r="U59" s="781"/>
      <c r="V59" s="738"/>
      <c r="W59" s="741"/>
      <c r="X59" s="744"/>
      <c r="Y59" s="747"/>
      <c r="Z59" s="88"/>
    </row>
    <row r="60" spans="1:26" ht="151.5" customHeight="1">
      <c r="A60" s="64"/>
      <c r="B60" s="66"/>
      <c r="C60" s="66"/>
      <c r="D60" s="67"/>
      <c r="E60" s="67"/>
      <c r="F60" s="67"/>
      <c r="G60" s="67"/>
      <c r="H60" s="78"/>
      <c r="I60" s="78"/>
      <c r="J60" s="69"/>
      <c r="K60" s="69"/>
      <c r="L60" s="69"/>
      <c r="M60" s="711"/>
      <c r="N60" s="89"/>
      <c r="O60" s="525"/>
      <c r="P60" s="90"/>
      <c r="Q60" s="90"/>
      <c r="R60" s="90"/>
      <c r="S60" s="90"/>
      <c r="T60" s="90"/>
      <c r="U60" s="90"/>
      <c r="V60" s="90"/>
      <c r="W60" s="91"/>
      <c r="X60" s="38"/>
      <c r="Y60" s="38"/>
      <c r="Z60" s="88"/>
    </row>
    <row r="61" spans="1:26" ht="66" customHeight="1">
      <c r="A61" s="99"/>
      <c r="B61" s="93"/>
      <c r="C61" s="94"/>
      <c r="D61" s="95"/>
      <c r="E61" s="95"/>
      <c r="F61" s="95"/>
      <c r="G61" s="95"/>
      <c r="H61" s="96"/>
      <c r="I61" s="97"/>
      <c r="J61" s="40"/>
      <c r="K61" s="40"/>
      <c r="L61" s="40"/>
      <c r="M61" s="40"/>
      <c r="N61" s="40"/>
      <c r="O61" s="40"/>
      <c r="P61" s="49"/>
      <c r="Q61" s="49"/>
      <c r="R61" s="49"/>
      <c r="S61" s="49"/>
      <c r="T61" s="49"/>
      <c r="U61" s="49"/>
      <c r="V61" s="49"/>
      <c r="W61" s="76"/>
      <c r="X61" s="663"/>
      <c r="Y61" s="98"/>
      <c r="Z61" s="88"/>
    </row>
    <row r="62" spans="1:26" ht="45" customHeight="1">
      <c r="A62" s="99"/>
      <c r="B62" s="93"/>
      <c r="C62" s="94"/>
      <c r="D62" s="95"/>
      <c r="E62" s="95"/>
      <c r="F62" s="95"/>
      <c r="G62" s="95"/>
      <c r="H62" s="96"/>
      <c r="I62" s="97"/>
      <c r="J62" s="40"/>
      <c r="K62" s="40"/>
      <c r="L62" s="40"/>
      <c r="M62" s="40"/>
      <c r="N62" s="40"/>
      <c r="O62" s="40"/>
      <c r="P62" s="49"/>
      <c r="Q62" s="49"/>
      <c r="R62" s="49"/>
      <c r="S62" s="49"/>
      <c r="T62" s="49"/>
      <c r="U62" s="49"/>
      <c r="V62" s="49"/>
      <c r="W62" s="76"/>
      <c r="X62" s="663"/>
      <c r="Y62" s="98"/>
      <c r="Z62" s="88"/>
    </row>
    <row r="63" spans="1:26" ht="51" customHeight="1">
      <c r="A63" s="99"/>
      <c r="B63" s="94"/>
      <c r="C63" s="94"/>
      <c r="D63" s="95"/>
      <c r="E63" s="95"/>
      <c r="F63" s="95"/>
      <c r="G63" s="95"/>
      <c r="H63" s="93"/>
      <c r="I63" s="93"/>
      <c r="J63" s="40"/>
      <c r="K63" s="40"/>
      <c r="L63" s="40"/>
      <c r="M63" s="40"/>
      <c r="N63" s="40"/>
      <c r="O63" s="40"/>
      <c r="P63" s="49"/>
      <c r="Q63" s="49"/>
      <c r="R63" s="49"/>
      <c r="S63" s="49"/>
      <c r="T63" s="49"/>
      <c r="U63" s="49"/>
      <c r="V63" s="49"/>
      <c r="W63" s="76"/>
      <c r="X63" s="675"/>
      <c r="Y63" s="98"/>
      <c r="Z63" s="88"/>
    </row>
    <row r="64" spans="1:26" ht="67.5" customHeight="1">
      <c r="A64" s="99"/>
      <c r="B64" s="93"/>
      <c r="C64" s="94"/>
      <c r="D64" s="95"/>
      <c r="E64" s="95"/>
      <c r="F64" s="95"/>
      <c r="G64" s="95"/>
      <c r="H64" s="93"/>
      <c r="I64" s="97"/>
      <c r="J64" s="40"/>
      <c r="K64" s="40"/>
      <c r="L64" s="40"/>
      <c r="M64" s="40"/>
      <c r="N64" s="40"/>
      <c r="O64" s="40"/>
      <c r="P64" s="49"/>
      <c r="Q64" s="49"/>
      <c r="R64" s="49"/>
      <c r="S64" s="49"/>
      <c r="T64" s="49"/>
      <c r="U64" s="49"/>
      <c r="V64" s="49"/>
      <c r="W64" s="76"/>
      <c r="X64" s="663"/>
      <c r="Y64" s="98"/>
      <c r="Z64" s="88"/>
    </row>
    <row r="65" spans="1:26" ht="65.5" customHeight="1">
      <c r="A65" s="99"/>
      <c r="B65" s="94"/>
      <c r="C65" s="94"/>
      <c r="D65" s="95"/>
      <c r="E65" s="95"/>
      <c r="F65" s="95"/>
      <c r="G65" s="95"/>
      <c r="H65" s="96"/>
      <c r="I65" s="97"/>
      <c r="J65" s="40"/>
      <c r="K65" s="40"/>
      <c r="L65" s="40"/>
      <c r="M65" s="40"/>
      <c r="N65" s="40"/>
      <c r="O65" s="40"/>
      <c r="P65" s="49"/>
      <c r="Q65" s="49"/>
      <c r="R65" s="49"/>
      <c r="S65" s="49"/>
      <c r="T65" s="49"/>
      <c r="U65" s="49"/>
      <c r="V65" s="49"/>
      <c r="W65" s="76"/>
      <c r="X65" s="675"/>
      <c r="Y65" s="98"/>
      <c r="Z65" s="88"/>
    </row>
    <row r="66" spans="1:26" ht="60.5" hidden="1" customHeight="1">
      <c r="A66" s="99"/>
      <c r="B66" s="94"/>
      <c r="C66" s="94"/>
      <c r="D66" s="95"/>
      <c r="E66" s="95"/>
      <c r="F66" s="95"/>
      <c r="G66" s="95"/>
      <c r="H66" s="96"/>
      <c r="I66" s="97"/>
      <c r="J66" s="40"/>
      <c r="K66" s="40"/>
      <c r="L66" s="40"/>
      <c r="M66" s="40"/>
      <c r="N66" s="40"/>
      <c r="O66" s="40"/>
      <c r="P66" s="49"/>
      <c r="Q66" s="49"/>
      <c r="R66" s="49"/>
      <c r="S66" s="49"/>
      <c r="T66" s="49"/>
      <c r="U66" s="49"/>
      <c r="V66" s="49"/>
      <c r="W66" s="76"/>
      <c r="X66" s="675"/>
      <c r="Y66" s="98"/>
      <c r="Z66" s="88"/>
    </row>
    <row r="67" spans="1:26" ht="77.5" customHeight="1">
      <c r="A67" s="99"/>
      <c r="B67" s="93"/>
      <c r="C67" s="94"/>
      <c r="D67" s="95"/>
      <c r="E67" s="95"/>
      <c r="F67" s="95"/>
      <c r="G67" s="95"/>
      <c r="H67" s="96"/>
      <c r="I67" s="97"/>
      <c r="J67" s="40"/>
      <c r="K67" s="40"/>
      <c r="L67" s="40"/>
      <c r="M67" s="40"/>
      <c r="N67" s="40"/>
      <c r="O67" s="40"/>
      <c r="P67" s="49"/>
      <c r="Q67" s="49"/>
      <c r="R67" s="49"/>
      <c r="S67" s="49"/>
      <c r="T67" s="49"/>
      <c r="U67" s="49"/>
      <c r="V67" s="49"/>
      <c r="W67" s="76"/>
      <c r="X67" s="663"/>
      <c r="Y67" s="98"/>
      <c r="Z67" s="88"/>
    </row>
    <row r="68" spans="1:26" ht="82" customHeight="1">
      <c r="A68" s="99"/>
      <c r="B68" s="38"/>
      <c r="C68" s="38"/>
      <c r="D68" s="100"/>
      <c r="E68" s="100"/>
      <c r="F68" s="100"/>
      <c r="G68" s="100"/>
      <c r="H68" s="101"/>
      <c r="I68" s="93"/>
      <c r="J68" s="40"/>
      <c r="K68" s="40"/>
      <c r="L68" s="40"/>
      <c r="M68" s="40"/>
      <c r="N68" s="40"/>
      <c r="O68" s="535"/>
      <c r="P68" s="49"/>
      <c r="Q68" s="49"/>
      <c r="R68" s="49"/>
      <c r="S68" s="49"/>
      <c r="T68" s="49"/>
      <c r="U68" s="49"/>
      <c r="V68" s="49"/>
      <c r="W68" s="76"/>
      <c r="X68" s="675"/>
      <c r="Y68" s="98"/>
      <c r="Z68" s="88"/>
    </row>
    <row r="69" spans="1:26" ht="95" customHeight="1">
      <c r="A69" s="99"/>
      <c r="B69" s="93"/>
      <c r="C69" s="94"/>
      <c r="D69" s="95"/>
      <c r="E69" s="95"/>
      <c r="F69" s="95"/>
      <c r="G69" s="95"/>
      <c r="H69" s="96"/>
      <c r="I69" s="97"/>
      <c r="J69" s="40"/>
      <c r="K69" s="40"/>
      <c r="L69" s="40"/>
      <c r="M69" s="40"/>
      <c r="N69" s="40"/>
      <c r="O69" s="40"/>
      <c r="P69" s="49"/>
      <c r="Q69" s="49"/>
      <c r="R69" s="49"/>
      <c r="S69" s="49"/>
      <c r="T69" s="49"/>
      <c r="U69" s="49"/>
      <c r="V69" s="49"/>
      <c r="W69" s="76"/>
      <c r="X69" s="663"/>
      <c r="Y69" s="98"/>
      <c r="Z69" s="88"/>
    </row>
    <row r="70" spans="1:26" ht="35.5" customHeight="1">
      <c r="A70" s="99"/>
      <c r="B70" s="93"/>
      <c r="C70" s="94"/>
      <c r="D70" s="95"/>
      <c r="E70" s="95"/>
      <c r="F70" s="95"/>
      <c r="G70" s="95"/>
      <c r="H70" s="96"/>
      <c r="I70" s="97"/>
      <c r="J70" s="40"/>
      <c r="K70" s="40"/>
      <c r="L70" s="40"/>
      <c r="M70" s="40"/>
      <c r="N70" s="40"/>
      <c r="O70" s="40"/>
      <c r="P70" s="49"/>
      <c r="Q70" s="49"/>
      <c r="R70" s="49"/>
      <c r="S70" s="49"/>
      <c r="T70" s="49"/>
      <c r="U70" s="49"/>
      <c r="V70" s="49"/>
      <c r="W70" s="76"/>
      <c r="X70" s="663"/>
      <c r="Y70" s="98"/>
    </row>
    <row r="71" spans="1:26" ht="38" customHeight="1">
      <c r="A71" s="99"/>
      <c r="B71" s="93"/>
      <c r="C71" s="94"/>
      <c r="D71" s="95"/>
      <c r="E71" s="95"/>
      <c r="F71" s="95"/>
      <c r="G71" s="95"/>
      <c r="H71" s="96"/>
      <c r="I71" s="97"/>
      <c r="J71" s="40"/>
      <c r="K71" s="40"/>
      <c r="L71" s="40"/>
      <c r="M71" s="40"/>
      <c r="N71" s="40"/>
      <c r="O71" s="40"/>
      <c r="P71" s="40"/>
      <c r="Q71" s="40"/>
      <c r="R71" s="40"/>
      <c r="S71" s="40"/>
      <c r="T71" s="40"/>
      <c r="U71" s="40"/>
      <c r="V71" s="40"/>
      <c r="W71" s="138"/>
      <c r="X71" s="719"/>
      <c r="Y71" s="720"/>
    </row>
    <row r="72" spans="1:26" ht="34.25" customHeight="1">
      <c r="A72" s="30"/>
      <c r="B72" s="748" t="s">
        <v>175</v>
      </c>
      <c r="C72" s="749"/>
      <c r="D72" s="749"/>
      <c r="E72" s="749"/>
      <c r="F72" s="749"/>
      <c r="G72" s="749"/>
      <c r="H72" s="749"/>
      <c r="I72" s="750"/>
      <c r="J72" s="764">
        <f t="shared" ref="J72:U72" si="6">SUM(J77:J92)</f>
        <v>0</v>
      </c>
      <c r="K72" s="733">
        <f t="shared" si="6"/>
        <v>0</v>
      </c>
      <c r="L72" s="764">
        <f t="shared" si="6"/>
        <v>0</v>
      </c>
      <c r="M72" s="767">
        <f t="shared" si="6"/>
        <v>0</v>
      </c>
      <c r="N72" s="764">
        <f t="shared" si="6"/>
        <v>0</v>
      </c>
      <c r="O72" s="755">
        <f t="shared" si="6"/>
        <v>0</v>
      </c>
      <c r="P72" s="758">
        <f t="shared" si="6"/>
        <v>0</v>
      </c>
      <c r="Q72" s="761">
        <f t="shared" si="6"/>
        <v>0</v>
      </c>
      <c r="R72" s="764">
        <f t="shared" si="6"/>
        <v>0</v>
      </c>
      <c r="S72" s="733">
        <f t="shared" si="6"/>
        <v>0</v>
      </c>
      <c r="T72" s="764">
        <f t="shared" si="6"/>
        <v>0</v>
      </c>
      <c r="U72" s="733">
        <f t="shared" si="6"/>
        <v>0</v>
      </c>
      <c r="V72" s="736">
        <f>+J72+L72+N72+P72+R72+T72</f>
        <v>0</v>
      </c>
      <c r="W72" s="739">
        <f>+K72+M72+O72+Q72+S72+U72</f>
        <v>0</v>
      </c>
      <c r="X72" s="742"/>
      <c r="Y72" s="745"/>
    </row>
    <row r="73" spans="1:26" ht="15.5">
      <c r="A73" s="30"/>
      <c r="B73" s="748" t="s">
        <v>176</v>
      </c>
      <c r="C73" s="749"/>
      <c r="D73" s="749"/>
      <c r="E73" s="749"/>
      <c r="F73" s="749"/>
      <c r="G73" s="749"/>
      <c r="H73" s="749"/>
      <c r="I73" s="750"/>
      <c r="J73" s="765"/>
      <c r="K73" s="734"/>
      <c r="L73" s="765"/>
      <c r="M73" s="768"/>
      <c r="N73" s="765"/>
      <c r="O73" s="756"/>
      <c r="P73" s="759"/>
      <c r="Q73" s="762"/>
      <c r="R73" s="765"/>
      <c r="S73" s="734"/>
      <c r="T73" s="765"/>
      <c r="U73" s="734"/>
      <c r="V73" s="737"/>
      <c r="W73" s="740"/>
      <c r="X73" s="743"/>
      <c r="Y73" s="746"/>
    </row>
    <row r="74" spans="1:26" ht="203" customHeight="1">
      <c r="A74" s="30"/>
      <c r="B74" s="776" t="s">
        <v>177</v>
      </c>
      <c r="C74" s="777"/>
      <c r="D74" s="777"/>
      <c r="E74" s="777"/>
      <c r="F74" s="777"/>
      <c r="G74" s="777"/>
      <c r="H74" s="777"/>
      <c r="I74" s="778"/>
      <c r="J74" s="765"/>
      <c r="K74" s="734"/>
      <c r="L74" s="765"/>
      <c r="M74" s="768"/>
      <c r="N74" s="765"/>
      <c r="O74" s="756"/>
      <c r="P74" s="759"/>
      <c r="Q74" s="762"/>
      <c r="R74" s="765"/>
      <c r="S74" s="734"/>
      <c r="T74" s="765"/>
      <c r="U74" s="734"/>
      <c r="V74" s="737"/>
      <c r="W74" s="740"/>
      <c r="X74" s="743"/>
      <c r="Y74" s="746"/>
    </row>
    <row r="75" spans="1:26" ht="81.650000000000006" customHeight="1">
      <c r="A75" s="30"/>
      <c r="B75" s="751" t="s">
        <v>11</v>
      </c>
      <c r="C75" s="751" t="s">
        <v>12</v>
      </c>
      <c r="D75" s="753" t="s">
        <v>13</v>
      </c>
      <c r="E75" s="753" t="s">
        <v>14</v>
      </c>
      <c r="F75" s="770" t="s">
        <v>15</v>
      </c>
      <c r="G75" s="772" t="s">
        <v>16</v>
      </c>
      <c r="H75" s="52"/>
      <c r="I75" s="774" t="s">
        <v>18</v>
      </c>
      <c r="J75" s="765"/>
      <c r="K75" s="734"/>
      <c r="L75" s="765"/>
      <c r="M75" s="768"/>
      <c r="N75" s="765"/>
      <c r="O75" s="756"/>
      <c r="P75" s="759"/>
      <c r="Q75" s="762"/>
      <c r="R75" s="765"/>
      <c r="S75" s="734"/>
      <c r="T75" s="765"/>
      <c r="U75" s="734"/>
      <c r="V75" s="737"/>
      <c r="W75" s="740"/>
      <c r="X75" s="743"/>
      <c r="Y75" s="746"/>
    </row>
    <row r="76" spans="1:26" ht="71.5" customHeight="1">
      <c r="A76" s="30"/>
      <c r="B76" s="752"/>
      <c r="C76" s="752"/>
      <c r="D76" s="754"/>
      <c r="E76" s="754"/>
      <c r="F76" s="771"/>
      <c r="G76" s="773"/>
      <c r="H76" s="53" t="s">
        <v>96</v>
      </c>
      <c r="I76" s="775"/>
      <c r="J76" s="766"/>
      <c r="K76" s="735"/>
      <c r="L76" s="766"/>
      <c r="M76" s="769"/>
      <c r="N76" s="766"/>
      <c r="O76" s="757"/>
      <c r="P76" s="760"/>
      <c r="Q76" s="763"/>
      <c r="R76" s="766"/>
      <c r="S76" s="735"/>
      <c r="T76" s="766"/>
      <c r="U76" s="735"/>
      <c r="V76" s="738"/>
      <c r="W76" s="741"/>
      <c r="X76" s="744"/>
      <c r="Y76" s="747"/>
    </row>
    <row r="77" spans="1:26" ht="50.5" customHeight="1">
      <c r="A77" s="30"/>
      <c r="B77" s="109"/>
      <c r="C77" s="110"/>
      <c r="D77" s="111"/>
      <c r="E77" s="111"/>
      <c r="F77" s="111"/>
      <c r="G77" s="111"/>
      <c r="H77" s="112"/>
      <c r="I77" s="113"/>
      <c r="J77" s="114"/>
      <c r="K77" s="114"/>
      <c r="L77" s="114"/>
      <c r="M77" s="114"/>
      <c r="N77" s="114"/>
      <c r="O77" s="114"/>
      <c r="P77" s="114"/>
      <c r="Q77" s="114"/>
      <c r="R77" s="114"/>
      <c r="S77" s="114"/>
      <c r="T77" s="114"/>
      <c r="U77" s="114"/>
      <c r="V77" s="114"/>
      <c r="W77" s="115"/>
      <c r="X77" s="126"/>
      <c r="Y77" s="116"/>
    </row>
    <row r="78" spans="1:26" ht="63.5" customHeight="1">
      <c r="A78" s="30"/>
      <c r="B78" s="109"/>
      <c r="C78" s="110"/>
      <c r="D78" s="111"/>
      <c r="E78" s="111"/>
      <c r="F78" s="111"/>
      <c r="G78" s="111"/>
      <c r="H78" s="112"/>
      <c r="I78" s="113"/>
      <c r="J78" s="114"/>
      <c r="K78" s="114"/>
      <c r="L78" s="114"/>
      <c r="M78" s="114"/>
      <c r="N78" s="114"/>
      <c r="O78" s="114"/>
      <c r="P78" s="114"/>
      <c r="Q78" s="114"/>
      <c r="R78" s="114"/>
      <c r="S78" s="114"/>
      <c r="T78" s="114"/>
      <c r="U78" s="114"/>
      <c r="V78" s="114"/>
      <c r="W78" s="115"/>
      <c r="X78" s="126"/>
      <c r="Y78" s="116"/>
    </row>
    <row r="79" spans="1:26" ht="82" customHeight="1">
      <c r="A79" s="30"/>
      <c r="B79" s="109"/>
      <c r="C79" s="110"/>
      <c r="D79" s="111"/>
      <c r="E79" s="111"/>
      <c r="F79" s="111"/>
      <c r="G79" s="111"/>
      <c r="H79" s="112"/>
      <c r="I79" s="113"/>
      <c r="J79" s="114"/>
      <c r="K79" s="114"/>
      <c r="L79" s="114"/>
      <c r="M79" s="114"/>
      <c r="N79" s="114"/>
      <c r="O79" s="114"/>
      <c r="P79" s="114"/>
      <c r="Q79" s="114"/>
      <c r="R79" s="114"/>
      <c r="S79" s="114"/>
      <c r="T79" s="114"/>
      <c r="U79" s="114"/>
      <c r="V79" s="114"/>
      <c r="W79" s="115"/>
      <c r="X79" s="126"/>
      <c r="Y79" s="116"/>
    </row>
    <row r="80" spans="1:26" ht="54" customHeight="1">
      <c r="A80" s="30"/>
      <c r="B80" s="109"/>
      <c r="C80" s="110"/>
      <c r="D80" s="111"/>
      <c r="E80" s="111"/>
      <c r="F80" s="111"/>
      <c r="G80" s="111"/>
      <c r="H80" s="113"/>
      <c r="I80" s="116"/>
      <c r="J80" s="114"/>
      <c r="K80" s="114"/>
      <c r="L80" s="114"/>
      <c r="M80" s="114"/>
      <c r="N80" s="114"/>
      <c r="O80" s="114"/>
      <c r="P80" s="114"/>
      <c r="Q80" s="114"/>
      <c r="R80" s="114"/>
      <c r="S80" s="114"/>
      <c r="T80" s="114"/>
      <c r="U80" s="114"/>
      <c r="V80" s="114"/>
      <c r="W80" s="115"/>
      <c r="X80" s="675"/>
      <c r="Y80" s="116"/>
    </row>
    <row r="81" spans="1:32" ht="55.5" customHeight="1">
      <c r="A81" s="30"/>
      <c r="B81" s="109"/>
      <c r="C81" s="110"/>
      <c r="D81" s="111"/>
      <c r="E81" s="111"/>
      <c r="F81" s="111"/>
      <c r="G81" s="111"/>
      <c r="H81" s="113"/>
      <c r="I81" s="113"/>
      <c r="J81" s="114"/>
      <c r="K81" s="114"/>
      <c r="L81" s="114"/>
      <c r="M81" s="114"/>
      <c r="N81" s="114"/>
      <c r="O81" s="114"/>
      <c r="P81" s="114"/>
      <c r="Q81" s="114"/>
      <c r="R81" s="114"/>
      <c r="S81" s="114"/>
      <c r="T81" s="114"/>
      <c r="U81" s="114"/>
      <c r="V81" s="114"/>
      <c r="W81" s="115"/>
      <c r="X81" s="675"/>
      <c r="Y81" s="116"/>
    </row>
    <row r="82" spans="1:32" ht="54.5" customHeight="1">
      <c r="A82" s="30"/>
      <c r="B82" s="109"/>
      <c r="C82" s="110"/>
      <c r="D82" s="111"/>
      <c r="E82" s="111"/>
      <c r="F82" s="111"/>
      <c r="G82" s="111"/>
      <c r="H82" s="113"/>
      <c r="I82" s="113"/>
      <c r="J82" s="114"/>
      <c r="K82" s="114"/>
      <c r="L82" s="114"/>
      <c r="M82" s="114"/>
      <c r="N82" s="114"/>
      <c r="O82" s="114"/>
      <c r="P82" s="114"/>
      <c r="Q82" s="114"/>
      <c r="R82" s="114"/>
      <c r="S82" s="114"/>
      <c r="T82" s="114"/>
      <c r="U82" s="114"/>
      <c r="V82" s="114"/>
      <c r="W82" s="115"/>
      <c r="X82" s="675"/>
      <c r="Y82" s="116"/>
    </row>
    <row r="83" spans="1:32" ht="67.25" customHeight="1">
      <c r="A83" s="30"/>
      <c r="B83" s="109"/>
      <c r="C83" s="110"/>
      <c r="D83" s="111"/>
      <c r="E83" s="111"/>
      <c r="F83" s="111"/>
      <c r="G83" s="111"/>
      <c r="H83" s="113"/>
      <c r="I83" s="113"/>
      <c r="J83" s="114"/>
      <c r="K83" s="114"/>
      <c r="L83" s="114"/>
      <c r="M83" s="114"/>
      <c r="N83" s="114"/>
      <c r="O83" s="114"/>
      <c r="P83" s="114"/>
      <c r="Q83" s="114"/>
      <c r="R83" s="114"/>
      <c r="S83" s="114"/>
      <c r="T83" s="114"/>
      <c r="U83" s="114"/>
      <c r="V83" s="114"/>
      <c r="W83" s="115"/>
      <c r="X83" s="675"/>
      <c r="Y83" s="113"/>
    </row>
    <row r="84" spans="1:32" ht="76.25" customHeight="1">
      <c r="A84" s="30"/>
      <c r="B84" s="109"/>
      <c r="C84" s="110"/>
      <c r="D84" s="111"/>
      <c r="E84" s="111"/>
      <c r="F84" s="111"/>
      <c r="G84" s="111"/>
      <c r="H84" s="112"/>
      <c r="I84" s="113"/>
      <c r="J84" s="114"/>
      <c r="K84" s="114"/>
      <c r="L84" s="114"/>
      <c r="M84" s="114"/>
      <c r="N84" s="114"/>
      <c r="O84" s="114"/>
      <c r="P84" s="114"/>
      <c r="Q84" s="114"/>
      <c r="R84" s="114"/>
      <c r="S84" s="114"/>
      <c r="T84" s="114"/>
      <c r="U84" s="114"/>
      <c r="V84" s="114"/>
      <c r="W84" s="115"/>
      <c r="X84" s="675"/>
      <c r="Y84" s="116"/>
    </row>
    <row r="85" spans="1:32" ht="82.75" customHeight="1">
      <c r="A85" s="30"/>
      <c r="B85" s="117"/>
      <c r="C85" s="118"/>
      <c r="D85" s="119"/>
      <c r="E85" s="119"/>
      <c r="F85" s="119"/>
      <c r="G85" s="119"/>
      <c r="H85" s="113"/>
      <c r="I85" s="113"/>
      <c r="J85" s="120"/>
      <c r="K85" s="114"/>
      <c r="L85" s="114"/>
      <c r="M85" s="114"/>
      <c r="N85" s="114"/>
      <c r="O85" s="114"/>
      <c r="P85" s="114"/>
      <c r="Q85" s="114"/>
      <c r="R85" s="114"/>
      <c r="S85" s="114"/>
      <c r="T85" s="114"/>
      <c r="U85" s="114"/>
      <c r="V85" s="114"/>
      <c r="W85" s="115"/>
      <c r="X85" s="122"/>
      <c r="Y85" s="121"/>
    </row>
    <row r="86" spans="1:32" ht="66.5" customHeight="1">
      <c r="A86" s="30"/>
      <c r="B86" s="109"/>
      <c r="C86" s="110"/>
      <c r="D86" s="111"/>
      <c r="E86" s="111"/>
      <c r="F86" s="111"/>
      <c r="G86" s="111"/>
      <c r="H86" s="122"/>
      <c r="I86" s="113"/>
      <c r="J86" s="114"/>
      <c r="K86" s="114"/>
      <c r="L86" s="114"/>
      <c r="M86" s="114"/>
      <c r="N86" s="114"/>
      <c r="O86" s="721"/>
      <c r="P86" s="114"/>
      <c r="Q86" s="114"/>
      <c r="R86" s="114"/>
      <c r="S86" s="114"/>
      <c r="T86" s="114"/>
      <c r="U86" s="114"/>
      <c r="V86" s="114"/>
      <c r="W86" s="115"/>
      <c r="X86" s="122"/>
      <c r="Y86" s="113"/>
    </row>
    <row r="87" spans="1:32" ht="71" customHeight="1">
      <c r="A87" s="30"/>
      <c r="B87" s="123"/>
      <c r="C87" s="124"/>
      <c r="D87" s="125"/>
      <c r="E87" s="125"/>
      <c r="F87" s="125"/>
      <c r="G87" s="125"/>
      <c r="H87" s="121"/>
      <c r="I87" s="113"/>
      <c r="J87" s="114"/>
      <c r="K87" s="114"/>
      <c r="L87" s="114"/>
      <c r="M87" s="114"/>
      <c r="N87" s="114"/>
      <c r="O87" s="114"/>
      <c r="P87" s="114"/>
      <c r="Q87" s="114"/>
      <c r="R87" s="114"/>
      <c r="S87" s="114"/>
      <c r="T87" s="114"/>
      <c r="U87" s="114"/>
      <c r="V87" s="114"/>
      <c r="W87" s="115"/>
      <c r="X87" s="122"/>
      <c r="Y87" s="113"/>
    </row>
    <row r="88" spans="1:32" ht="81.5" customHeight="1">
      <c r="A88" s="30"/>
      <c r="B88" s="109"/>
      <c r="C88" s="110"/>
      <c r="D88" s="111"/>
      <c r="E88" s="111"/>
      <c r="F88" s="111"/>
      <c r="G88" s="111"/>
      <c r="H88" s="126"/>
      <c r="I88" s="113"/>
      <c r="J88" s="114"/>
      <c r="K88" s="114"/>
      <c r="L88" s="114"/>
      <c r="M88" s="114"/>
      <c r="N88" s="114"/>
      <c r="O88" s="114"/>
      <c r="P88" s="114"/>
      <c r="Q88" s="114"/>
      <c r="R88" s="114"/>
      <c r="S88" s="114"/>
      <c r="T88" s="114"/>
      <c r="U88" s="114"/>
      <c r="V88" s="114"/>
      <c r="W88" s="115"/>
      <c r="X88" s="122"/>
      <c r="Y88" s="127"/>
    </row>
    <row r="89" spans="1:32" ht="50.5" hidden="1" customHeight="1">
      <c r="A89" s="30"/>
      <c r="B89" s="109"/>
      <c r="C89" s="110"/>
      <c r="D89" s="111"/>
      <c r="E89" s="111"/>
      <c r="F89" s="111"/>
      <c r="G89" s="111"/>
      <c r="H89" s="116"/>
      <c r="I89" s="116"/>
      <c r="J89" s="114"/>
      <c r="K89" s="114"/>
      <c r="L89" s="114"/>
      <c r="M89" s="114"/>
      <c r="N89" s="114"/>
      <c r="O89" s="114"/>
      <c r="P89" s="114"/>
      <c r="Q89" s="114"/>
      <c r="R89" s="114"/>
      <c r="S89" s="114"/>
      <c r="T89" s="114"/>
      <c r="U89" s="114"/>
      <c r="V89" s="114"/>
      <c r="W89" s="115"/>
      <c r="X89" s="122"/>
      <c r="Y89" s="116"/>
    </row>
    <row r="90" spans="1:32" ht="87.5" customHeight="1">
      <c r="A90" s="30"/>
      <c r="B90" s="109"/>
      <c r="C90" s="110"/>
      <c r="D90" s="111"/>
      <c r="E90" s="111"/>
      <c r="F90" s="111"/>
      <c r="G90" s="111"/>
      <c r="H90" s="116"/>
      <c r="I90" s="116"/>
      <c r="J90" s="114"/>
      <c r="K90" s="114"/>
      <c r="L90" s="114"/>
      <c r="M90" s="114"/>
      <c r="N90" s="114"/>
      <c r="O90" s="114"/>
      <c r="P90" s="114"/>
      <c r="Q90" s="114"/>
      <c r="R90" s="114"/>
      <c r="S90" s="114"/>
      <c r="T90" s="114"/>
      <c r="U90" s="114"/>
      <c r="V90" s="114"/>
      <c r="W90" s="115"/>
      <c r="X90" s="722"/>
      <c r="Y90" s="116"/>
    </row>
    <row r="91" spans="1:32" ht="29" customHeight="1">
      <c r="A91" s="30"/>
      <c r="B91" s="109"/>
      <c r="C91" s="110"/>
      <c r="D91" s="111"/>
      <c r="E91" s="111"/>
      <c r="F91" s="111"/>
      <c r="G91" s="111"/>
      <c r="H91" s="116"/>
      <c r="I91" s="116"/>
      <c r="J91" s="114"/>
      <c r="K91" s="114"/>
      <c r="L91" s="114"/>
      <c r="M91" s="114"/>
      <c r="N91" s="114"/>
      <c r="O91" s="114"/>
      <c r="P91" s="114"/>
      <c r="Q91" s="114"/>
      <c r="R91" s="114"/>
      <c r="S91" s="114"/>
      <c r="T91" s="114"/>
      <c r="U91" s="114"/>
      <c r="V91" s="114"/>
      <c r="W91" s="115"/>
      <c r="X91" s="722"/>
      <c r="Y91" s="116"/>
    </row>
    <row r="92" spans="1:32" ht="27.5" customHeight="1">
      <c r="A92" s="30"/>
      <c r="B92" s="109"/>
      <c r="C92" s="110"/>
      <c r="D92" s="111"/>
      <c r="E92" s="111"/>
      <c r="F92" s="111"/>
      <c r="G92" s="111"/>
      <c r="H92" s="116"/>
      <c r="I92" s="116"/>
      <c r="J92" s="114"/>
      <c r="K92" s="114"/>
      <c r="L92" s="114"/>
      <c r="M92" s="114"/>
      <c r="N92" s="114"/>
      <c r="O92" s="114"/>
      <c r="P92" s="114"/>
      <c r="Q92" s="114"/>
      <c r="R92" s="114"/>
      <c r="S92" s="114"/>
      <c r="T92" s="114"/>
      <c r="U92" s="114"/>
      <c r="V92" s="114"/>
      <c r="W92" s="115"/>
      <c r="X92" s="722"/>
      <c r="Y92" s="116"/>
    </row>
    <row r="93" spans="1:32" ht="32.5" customHeight="1">
      <c r="A93" s="30"/>
      <c r="B93" s="748" t="s">
        <v>175</v>
      </c>
      <c r="C93" s="749"/>
      <c r="D93" s="749"/>
      <c r="E93" s="749"/>
      <c r="F93" s="749"/>
      <c r="G93" s="749"/>
      <c r="H93" s="749"/>
      <c r="I93" s="750"/>
      <c r="J93" s="764">
        <f t="shared" ref="J93:U93" si="7">SUM(J98:J116)</f>
        <v>0</v>
      </c>
      <c r="K93" s="733">
        <f t="shared" si="7"/>
        <v>0</v>
      </c>
      <c r="L93" s="764">
        <f t="shared" si="7"/>
        <v>0</v>
      </c>
      <c r="M93" s="767">
        <f t="shared" si="7"/>
        <v>0</v>
      </c>
      <c r="N93" s="764">
        <f t="shared" si="7"/>
        <v>0</v>
      </c>
      <c r="O93" s="755">
        <f t="shared" si="7"/>
        <v>0</v>
      </c>
      <c r="P93" s="758">
        <f t="shared" si="7"/>
        <v>0</v>
      </c>
      <c r="Q93" s="761">
        <f t="shared" si="7"/>
        <v>0</v>
      </c>
      <c r="R93" s="764">
        <f t="shared" si="7"/>
        <v>0</v>
      </c>
      <c r="S93" s="733">
        <f t="shared" si="7"/>
        <v>0</v>
      </c>
      <c r="T93" s="764">
        <f t="shared" si="7"/>
        <v>0</v>
      </c>
      <c r="U93" s="733">
        <f t="shared" si="7"/>
        <v>0</v>
      </c>
      <c r="V93" s="736">
        <f>+J93+L93+N93+P93+R93+T93</f>
        <v>0</v>
      </c>
      <c r="W93" s="739">
        <f>+K93+M93+O93+Q93+S93+U93</f>
        <v>0</v>
      </c>
      <c r="X93" s="742"/>
      <c r="Y93" s="745"/>
    </row>
    <row r="94" spans="1:32" ht="15.5">
      <c r="A94" s="30"/>
      <c r="B94" s="748" t="s">
        <v>176</v>
      </c>
      <c r="C94" s="749"/>
      <c r="D94" s="749"/>
      <c r="E94" s="749"/>
      <c r="F94" s="749"/>
      <c r="G94" s="749"/>
      <c r="H94" s="749"/>
      <c r="I94" s="750"/>
      <c r="J94" s="765"/>
      <c r="K94" s="734"/>
      <c r="L94" s="765"/>
      <c r="M94" s="768"/>
      <c r="N94" s="765"/>
      <c r="O94" s="756"/>
      <c r="P94" s="759"/>
      <c r="Q94" s="762"/>
      <c r="R94" s="765"/>
      <c r="S94" s="734"/>
      <c r="T94" s="765"/>
      <c r="U94" s="734"/>
      <c r="V94" s="737"/>
      <c r="W94" s="740"/>
      <c r="X94" s="743"/>
      <c r="Y94" s="746"/>
    </row>
    <row r="95" spans="1:32" ht="224" customHeight="1">
      <c r="A95" s="30"/>
      <c r="B95" s="748" t="s">
        <v>178</v>
      </c>
      <c r="C95" s="749"/>
      <c r="D95" s="749"/>
      <c r="E95" s="749"/>
      <c r="F95" s="749"/>
      <c r="G95" s="749"/>
      <c r="H95" s="749"/>
      <c r="I95" s="750"/>
      <c r="J95" s="765"/>
      <c r="K95" s="734"/>
      <c r="L95" s="765"/>
      <c r="M95" s="768"/>
      <c r="N95" s="765"/>
      <c r="O95" s="756"/>
      <c r="P95" s="759"/>
      <c r="Q95" s="762"/>
      <c r="R95" s="765"/>
      <c r="S95" s="734"/>
      <c r="T95" s="765"/>
      <c r="U95" s="734"/>
      <c r="V95" s="737"/>
      <c r="W95" s="740"/>
      <c r="X95" s="743"/>
      <c r="Y95" s="746"/>
    </row>
    <row r="96" spans="1:32" ht="75" customHeight="1">
      <c r="A96" s="30"/>
      <c r="B96" s="751" t="s">
        <v>11</v>
      </c>
      <c r="C96" s="751" t="s">
        <v>12</v>
      </c>
      <c r="D96" s="753" t="s">
        <v>13</v>
      </c>
      <c r="E96" s="753" t="s">
        <v>14</v>
      </c>
      <c r="F96" s="770" t="s">
        <v>15</v>
      </c>
      <c r="G96" s="772" t="s">
        <v>16</v>
      </c>
      <c r="H96" s="52"/>
      <c r="I96" s="774" t="s">
        <v>18</v>
      </c>
      <c r="J96" s="765"/>
      <c r="K96" s="734"/>
      <c r="L96" s="765"/>
      <c r="M96" s="768"/>
      <c r="N96" s="765"/>
      <c r="O96" s="756"/>
      <c r="P96" s="759"/>
      <c r="Q96" s="762"/>
      <c r="R96" s="765"/>
      <c r="S96" s="734"/>
      <c r="T96" s="765"/>
      <c r="U96" s="734"/>
      <c r="V96" s="737"/>
      <c r="W96" s="740"/>
      <c r="X96" s="743"/>
      <c r="Y96" s="746"/>
      <c r="Z96" s="73"/>
      <c r="AA96" s="73"/>
      <c r="AB96" s="73"/>
      <c r="AC96" s="73"/>
      <c r="AD96" s="73"/>
      <c r="AE96" s="73"/>
      <c r="AF96" s="73"/>
    </row>
    <row r="97" spans="1:32" ht="75" customHeight="1">
      <c r="A97" s="30"/>
      <c r="B97" s="752"/>
      <c r="C97" s="752"/>
      <c r="D97" s="754"/>
      <c r="E97" s="754"/>
      <c r="F97" s="771"/>
      <c r="G97" s="773"/>
      <c r="H97" s="53" t="s">
        <v>96</v>
      </c>
      <c r="I97" s="775"/>
      <c r="J97" s="766"/>
      <c r="K97" s="735"/>
      <c r="L97" s="766"/>
      <c r="M97" s="769"/>
      <c r="N97" s="766"/>
      <c r="O97" s="757"/>
      <c r="P97" s="760"/>
      <c r="Q97" s="763"/>
      <c r="R97" s="766"/>
      <c r="S97" s="735"/>
      <c r="T97" s="766"/>
      <c r="U97" s="735"/>
      <c r="V97" s="738"/>
      <c r="W97" s="741"/>
      <c r="X97" s="744"/>
      <c r="Y97" s="747"/>
      <c r="Z97" s="73"/>
      <c r="AA97" s="73"/>
      <c r="AB97" s="73"/>
      <c r="AC97" s="73"/>
      <c r="AD97" s="73"/>
      <c r="AE97" s="73"/>
      <c r="AF97" s="73"/>
    </row>
    <row r="98" spans="1:32" ht="17.5" hidden="1">
      <c r="A98" s="30"/>
      <c r="B98" s="129"/>
      <c r="C98" s="130"/>
      <c r="D98" s="131"/>
      <c r="E98" s="131"/>
      <c r="F98" s="132"/>
      <c r="G98" s="133"/>
      <c r="H98" s="134"/>
      <c r="I98" s="130"/>
      <c r="J98" s="135"/>
      <c r="K98" s="135"/>
      <c r="L98" s="135"/>
      <c r="M98" s="136"/>
      <c r="N98" s="135"/>
      <c r="O98" s="137"/>
      <c r="P98" s="42"/>
      <c r="Q98" s="107"/>
      <c r="R98" s="40"/>
      <c r="S98" s="40"/>
      <c r="T98" s="40"/>
      <c r="U98" s="40"/>
      <c r="V98" s="40"/>
      <c r="W98" s="138"/>
      <c r="X98" s="92"/>
      <c r="Y98" s="38"/>
    </row>
    <row r="99" spans="1:32" ht="83.5" hidden="1" customHeight="1">
      <c r="A99" s="30"/>
      <c r="B99" s="139"/>
      <c r="C99" s="140"/>
      <c r="D99" s="141"/>
      <c r="E99" s="142"/>
      <c r="F99" s="143"/>
      <c r="G99" s="144"/>
      <c r="H99" s="134"/>
      <c r="I99" s="130"/>
      <c r="J99" s="40"/>
      <c r="K99" s="40"/>
      <c r="L99" s="40"/>
      <c r="M99" s="42"/>
      <c r="N99" s="40"/>
      <c r="O99" s="41"/>
      <c r="P99" s="42"/>
      <c r="Q99" s="107"/>
      <c r="R99" s="40"/>
      <c r="S99" s="40"/>
      <c r="T99" s="40"/>
      <c r="U99" s="40"/>
      <c r="V99" s="40"/>
      <c r="W99" s="138"/>
      <c r="X99" s="92"/>
      <c r="Y99" s="38"/>
    </row>
    <row r="100" spans="1:32" ht="83.5" customHeight="1">
      <c r="A100" s="99"/>
      <c r="B100" s="145"/>
      <c r="C100" s="146"/>
      <c r="D100" s="147"/>
      <c r="E100" s="147"/>
      <c r="F100" s="147"/>
      <c r="G100" s="147"/>
      <c r="H100" s="148"/>
      <c r="I100" s="149"/>
      <c r="J100" s="40"/>
      <c r="K100" s="40"/>
      <c r="L100" s="40"/>
      <c r="M100" s="40"/>
      <c r="N100" s="40"/>
      <c r="O100" s="40"/>
      <c r="P100" s="40"/>
      <c r="Q100" s="40"/>
      <c r="R100" s="40"/>
      <c r="S100" s="40"/>
      <c r="T100" s="40"/>
      <c r="U100" s="40"/>
      <c r="V100" s="40"/>
      <c r="W100" s="138"/>
      <c r="X100" s="150"/>
      <c r="Y100" s="103"/>
    </row>
    <row r="101" spans="1:32" ht="117.65" customHeight="1">
      <c r="A101" s="99"/>
      <c r="B101" s="145"/>
      <c r="C101" s="146"/>
      <c r="D101" s="147"/>
      <c r="E101" s="147"/>
      <c r="F101" s="147"/>
      <c r="G101" s="147"/>
      <c r="H101" s="148"/>
      <c r="I101" s="149"/>
      <c r="J101" s="40"/>
      <c r="K101" s="40"/>
      <c r="L101" s="40"/>
      <c r="M101" s="40"/>
      <c r="N101" s="40"/>
      <c r="O101" s="40"/>
      <c r="P101" s="40"/>
      <c r="Q101" s="40"/>
      <c r="R101" s="40"/>
      <c r="S101" s="40"/>
      <c r="T101" s="40"/>
      <c r="U101" s="40"/>
      <c r="V101" s="40"/>
      <c r="W101" s="138"/>
      <c r="X101" s="150"/>
      <c r="Y101" s="103"/>
    </row>
    <row r="102" spans="1:32" ht="83.5" customHeight="1">
      <c r="A102" s="99"/>
      <c r="B102" s="151"/>
      <c r="C102" s="78"/>
      <c r="D102" s="152"/>
      <c r="E102" s="152"/>
      <c r="F102" s="147"/>
      <c r="G102" s="147"/>
      <c r="H102" s="78"/>
      <c r="I102" s="153"/>
      <c r="J102" s="40"/>
      <c r="K102" s="40"/>
      <c r="L102" s="40"/>
      <c r="M102" s="40"/>
      <c r="N102" s="40"/>
      <c r="O102" s="40"/>
      <c r="P102" s="40"/>
      <c r="Q102" s="40"/>
      <c r="R102" s="40"/>
      <c r="S102" s="40"/>
      <c r="T102" s="40"/>
      <c r="U102" s="40"/>
      <c r="V102" s="40"/>
      <c r="W102" s="138"/>
      <c r="X102" s="92"/>
      <c r="Y102" s="103"/>
    </row>
    <row r="103" spans="1:32" ht="91.25" customHeight="1">
      <c r="A103" s="99"/>
      <c r="B103" s="151"/>
      <c r="C103" s="78"/>
      <c r="D103" s="152"/>
      <c r="E103" s="152"/>
      <c r="F103" s="147"/>
      <c r="G103" s="147"/>
      <c r="H103" s="78"/>
      <c r="I103" s="153"/>
      <c r="J103" s="40"/>
      <c r="K103" s="40"/>
      <c r="L103" s="40"/>
      <c r="M103" s="40"/>
      <c r="N103" s="40"/>
      <c r="O103" s="40"/>
      <c r="P103" s="40"/>
      <c r="Q103" s="40"/>
      <c r="R103" s="40"/>
      <c r="S103" s="40"/>
      <c r="T103" s="40"/>
      <c r="U103" s="40"/>
      <c r="V103" s="40"/>
      <c r="W103" s="138"/>
      <c r="X103" s="92"/>
      <c r="Y103" s="103"/>
    </row>
    <row r="104" spans="1:32" ht="71.5" customHeight="1">
      <c r="A104" s="99"/>
      <c r="B104" s="151"/>
      <c r="C104" s="78"/>
      <c r="D104" s="152"/>
      <c r="E104" s="152"/>
      <c r="F104" s="147"/>
      <c r="G104" s="147"/>
      <c r="H104" s="78"/>
      <c r="I104" s="153"/>
      <c r="J104" s="40"/>
      <c r="K104" s="40"/>
      <c r="L104" s="40"/>
      <c r="M104" s="40"/>
      <c r="N104" s="40"/>
      <c r="O104" s="40"/>
      <c r="P104" s="40"/>
      <c r="Q104" s="40"/>
      <c r="R104" s="40"/>
      <c r="S104" s="40"/>
      <c r="T104" s="40"/>
      <c r="U104" s="40"/>
      <c r="V104" s="40"/>
      <c r="W104" s="138"/>
      <c r="X104" s="92"/>
      <c r="Y104" s="103"/>
    </row>
    <row r="105" spans="1:32" ht="64.25" customHeight="1">
      <c r="A105" s="697"/>
      <c r="B105" s="109"/>
      <c r="C105" s="154"/>
      <c r="D105" s="155"/>
      <c r="E105" s="155"/>
      <c r="F105" s="155"/>
      <c r="G105" s="155"/>
      <c r="H105" s="96"/>
      <c r="I105" s="156"/>
      <c r="J105" s="40"/>
      <c r="K105" s="40"/>
      <c r="L105" s="40"/>
      <c r="M105" s="40"/>
      <c r="N105" s="40"/>
      <c r="O105" s="40"/>
      <c r="P105" s="40"/>
      <c r="Q105" s="40"/>
      <c r="R105" s="40"/>
      <c r="S105" s="40"/>
      <c r="T105" s="40"/>
      <c r="U105" s="40"/>
      <c r="V105" s="40"/>
      <c r="W105" s="138"/>
      <c r="X105" s="92"/>
      <c r="Y105" s="103"/>
    </row>
    <row r="106" spans="1:32" ht="51.65" customHeight="1">
      <c r="A106" s="697"/>
      <c r="B106" s="109"/>
      <c r="C106" s="154"/>
      <c r="D106" s="155"/>
      <c r="E106" s="155"/>
      <c r="F106" s="155"/>
      <c r="G106" s="155"/>
      <c r="H106" s="93"/>
      <c r="I106" s="39"/>
      <c r="J106" s="40"/>
      <c r="K106" s="40"/>
      <c r="L106" s="40"/>
      <c r="M106" s="40"/>
      <c r="N106" s="40"/>
      <c r="O106" s="40"/>
      <c r="P106" s="40"/>
      <c r="Q106" s="40"/>
      <c r="R106" s="40"/>
      <c r="S106" s="40"/>
      <c r="T106" s="40"/>
      <c r="U106" s="40"/>
      <c r="V106" s="40"/>
      <c r="W106" s="138"/>
      <c r="X106" s="92"/>
      <c r="Y106" s="103"/>
    </row>
    <row r="107" spans="1:32" ht="41.5" customHeight="1">
      <c r="A107" s="697"/>
      <c r="B107" s="109"/>
      <c r="C107" s="154"/>
      <c r="D107" s="155"/>
      <c r="E107" s="155"/>
      <c r="F107" s="155"/>
      <c r="G107" s="155"/>
      <c r="H107" s="94"/>
      <c r="I107" s="157"/>
      <c r="J107" s="40"/>
      <c r="K107" s="40"/>
      <c r="L107" s="40"/>
      <c r="M107" s="40"/>
      <c r="N107" s="40"/>
      <c r="O107" s="40"/>
      <c r="P107" s="40"/>
      <c r="Q107" s="40"/>
      <c r="R107" s="40"/>
      <c r="S107" s="40"/>
      <c r="T107" s="40"/>
      <c r="U107" s="40"/>
      <c r="V107" s="40"/>
      <c r="W107" s="138"/>
      <c r="X107" s="58"/>
      <c r="Y107" s="102"/>
    </row>
    <row r="108" spans="1:32" ht="41.5" customHeight="1">
      <c r="A108" s="697"/>
      <c r="B108" s="109"/>
      <c r="C108" s="154"/>
      <c r="D108" s="155"/>
      <c r="E108" s="155"/>
      <c r="F108" s="155"/>
      <c r="G108" s="155"/>
      <c r="H108" s="93"/>
      <c r="I108" s="157"/>
      <c r="J108" s="40"/>
      <c r="K108" s="40"/>
      <c r="L108" s="40"/>
      <c r="M108" s="40"/>
      <c r="N108" s="40"/>
      <c r="O108" s="40"/>
      <c r="P108" s="40"/>
      <c r="Q108" s="40"/>
      <c r="R108" s="40"/>
      <c r="S108" s="40"/>
      <c r="T108" s="40"/>
      <c r="U108" s="40"/>
      <c r="V108" s="40"/>
      <c r="W108" s="138"/>
      <c r="X108" s="92"/>
      <c r="Y108" s="103"/>
    </row>
    <row r="109" spans="1:32" ht="32.5" customHeight="1">
      <c r="A109" s="697"/>
      <c r="B109" s="109"/>
      <c r="C109" s="154"/>
      <c r="D109" s="155"/>
      <c r="E109" s="155"/>
      <c r="F109" s="155"/>
      <c r="G109" s="155"/>
      <c r="H109" s="96"/>
      <c r="I109" s="156"/>
      <c r="J109" s="40"/>
      <c r="K109" s="40"/>
      <c r="L109" s="40"/>
      <c r="M109" s="40"/>
      <c r="N109" s="40"/>
      <c r="O109" s="40"/>
      <c r="P109" s="40"/>
      <c r="Q109" s="40"/>
      <c r="R109" s="40"/>
      <c r="S109" s="40"/>
      <c r="T109" s="40"/>
      <c r="U109" s="40"/>
      <c r="V109" s="40"/>
      <c r="W109" s="138"/>
      <c r="X109" s="150"/>
      <c r="Y109" s="103"/>
    </row>
    <row r="110" spans="1:32" ht="16.5" hidden="1">
      <c r="A110" s="697"/>
      <c r="B110" s="109"/>
      <c r="C110" s="154"/>
      <c r="D110" s="155"/>
      <c r="E110" s="155"/>
      <c r="F110" s="155"/>
      <c r="G110" s="155"/>
      <c r="H110" s="96"/>
      <c r="I110" s="156"/>
      <c r="J110" s="40"/>
      <c r="K110" s="40"/>
      <c r="L110" s="40"/>
      <c r="M110" s="40"/>
      <c r="N110" s="40"/>
      <c r="O110" s="40"/>
      <c r="P110" s="40"/>
      <c r="Q110" s="40"/>
      <c r="R110" s="40"/>
      <c r="S110" s="40"/>
      <c r="T110" s="40"/>
      <c r="U110" s="40"/>
      <c r="V110" s="40"/>
      <c r="W110" s="138"/>
      <c r="X110" s="150"/>
      <c r="Y110" s="103"/>
    </row>
    <row r="111" spans="1:32" ht="60" hidden="1" customHeight="1">
      <c r="A111" s="697"/>
      <c r="B111" s="109"/>
      <c r="C111" s="154"/>
      <c r="D111" s="155"/>
      <c r="E111" s="155"/>
      <c r="F111" s="155"/>
      <c r="G111" s="155"/>
      <c r="H111" s="96"/>
      <c r="I111" s="156"/>
      <c r="J111" s="40"/>
      <c r="K111" s="40"/>
      <c r="L111" s="40"/>
      <c r="M111" s="40"/>
      <c r="N111" s="40"/>
      <c r="O111" s="40"/>
      <c r="P111" s="40"/>
      <c r="Q111" s="40"/>
      <c r="R111" s="40"/>
      <c r="S111" s="40"/>
      <c r="T111" s="40"/>
      <c r="U111" s="40"/>
      <c r="V111" s="40"/>
      <c r="W111" s="138"/>
      <c r="X111" s="150"/>
      <c r="Y111" s="103"/>
    </row>
    <row r="112" spans="1:32" ht="60" hidden="1" customHeight="1">
      <c r="A112" s="697"/>
      <c r="B112" s="158" t="s">
        <v>179</v>
      </c>
      <c r="C112" s="158" t="s">
        <v>180</v>
      </c>
      <c r="D112" s="159">
        <v>0</v>
      </c>
      <c r="E112" s="159">
        <v>4</v>
      </c>
      <c r="F112" s="159"/>
      <c r="G112" s="159"/>
      <c r="H112" s="160"/>
      <c r="I112" s="160"/>
      <c r="J112" s="40"/>
      <c r="K112" s="40"/>
      <c r="L112" s="40"/>
      <c r="M112" s="40"/>
      <c r="N112" s="40"/>
      <c r="O112" s="40"/>
      <c r="P112" s="40"/>
      <c r="Q112" s="40"/>
      <c r="R112" s="40"/>
      <c r="S112" s="40"/>
      <c r="T112" s="40"/>
      <c r="U112" s="40"/>
      <c r="V112" s="40"/>
      <c r="W112" s="138"/>
      <c r="X112" s="161"/>
      <c r="Y112" s="162"/>
    </row>
    <row r="113" spans="1:45" ht="54" hidden="1" customHeight="1">
      <c r="A113" s="697"/>
      <c r="B113" s="158" t="s">
        <v>181</v>
      </c>
      <c r="C113" s="158" t="s">
        <v>182</v>
      </c>
      <c r="D113" s="159">
        <v>0</v>
      </c>
      <c r="E113" s="159">
        <v>1</v>
      </c>
      <c r="F113" s="159"/>
      <c r="G113" s="159"/>
      <c r="H113" s="160"/>
      <c r="I113" s="160"/>
      <c r="J113" s="40"/>
      <c r="K113" s="40"/>
      <c r="L113" s="40"/>
      <c r="M113" s="40"/>
      <c r="N113" s="40"/>
      <c r="O113" s="40"/>
      <c r="P113" s="40"/>
      <c r="Q113" s="40"/>
      <c r="R113" s="40"/>
      <c r="S113" s="40"/>
      <c r="T113" s="40"/>
      <c r="U113" s="40"/>
      <c r="V113" s="40"/>
      <c r="W113" s="138"/>
      <c r="X113" s="161"/>
      <c r="Y113" s="162"/>
    </row>
    <row r="114" spans="1:45" ht="28" hidden="1">
      <c r="A114" s="697"/>
      <c r="B114" s="158" t="s">
        <v>183</v>
      </c>
      <c r="C114" s="158" t="s">
        <v>184</v>
      </c>
      <c r="D114" s="159">
        <v>0</v>
      </c>
      <c r="E114" s="159">
        <v>1</v>
      </c>
      <c r="F114" s="159"/>
      <c r="G114" s="159"/>
      <c r="H114" s="160"/>
      <c r="I114" s="160"/>
      <c r="J114" s="40"/>
      <c r="K114" s="40"/>
      <c r="L114" s="40"/>
      <c r="M114" s="40"/>
      <c r="N114" s="40"/>
      <c r="O114" s="40"/>
      <c r="P114" s="40"/>
      <c r="Q114" s="40"/>
      <c r="R114" s="40"/>
      <c r="S114" s="40"/>
      <c r="T114" s="40"/>
      <c r="U114" s="40"/>
      <c r="V114" s="40"/>
      <c r="W114" s="138"/>
      <c r="X114" s="161"/>
      <c r="Y114" s="162"/>
    </row>
    <row r="115" spans="1:45" ht="36.5" customHeight="1">
      <c r="A115" s="697"/>
      <c r="B115" s="158" t="s">
        <v>185</v>
      </c>
      <c r="C115" s="158" t="s">
        <v>186</v>
      </c>
      <c r="D115" s="159">
        <v>0</v>
      </c>
      <c r="E115" s="159">
        <v>1</v>
      </c>
      <c r="F115" s="159"/>
      <c r="G115" s="159"/>
      <c r="H115" s="160"/>
      <c r="I115" s="160"/>
      <c r="J115" s="40"/>
      <c r="K115" s="40"/>
      <c r="L115" s="40"/>
      <c r="M115" s="40"/>
      <c r="N115" s="40"/>
      <c r="O115" s="40"/>
      <c r="P115" s="40"/>
      <c r="Q115" s="40"/>
      <c r="R115" s="40"/>
      <c r="S115" s="40"/>
      <c r="T115" s="40"/>
      <c r="U115" s="40"/>
      <c r="V115" s="40"/>
      <c r="W115" s="138"/>
      <c r="X115" s="161"/>
      <c r="Y115" s="162"/>
    </row>
    <row r="116" spans="1:45" ht="28" customHeight="1">
      <c r="A116" s="697"/>
      <c r="B116" s="163" t="s">
        <v>187</v>
      </c>
      <c r="C116" s="158" t="s">
        <v>188</v>
      </c>
      <c r="D116" s="159">
        <v>0</v>
      </c>
      <c r="E116" s="159">
        <v>1</v>
      </c>
      <c r="F116" s="159"/>
      <c r="G116" s="159"/>
      <c r="H116" s="160"/>
      <c r="I116" s="160"/>
      <c r="J116" s="40"/>
      <c r="K116" s="40"/>
      <c r="L116" s="40"/>
      <c r="M116" s="40"/>
      <c r="N116" s="40"/>
      <c r="O116" s="40"/>
      <c r="P116" s="40"/>
      <c r="Q116" s="40"/>
      <c r="R116" s="40"/>
      <c r="S116" s="40"/>
      <c r="T116" s="40"/>
      <c r="U116" s="40"/>
      <c r="V116" s="40"/>
      <c r="W116" s="138"/>
      <c r="X116" s="161"/>
      <c r="Y116" s="162"/>
    </row>
    <row r="117" spans="1:45" ht="30.5" customHeight="1">
      <c r="B117" s="748" t="s">
        <v>175</v>
      </c>
      <c r="C117" s="749"/>
      <c r="D117" s="749"/>
      <c r="E117" s="749"/>
      <c r="F117" s="749"/>
      <c r="G117" s="749"/>
      <c r="H117" s="749"/>
      <c r="I117" s="750"/>
      <c r="J117" s="764">
        <f t="shared" ref="J117:U117" si="8">SUM(J122:J127)</f>
        <v>0</v>
      </c>
      <c r="K117" s="733">
        <f t="shared" si="8"/>
        <v>0</v>
      </c>
      <c r="L117" s="764">
        <f t="shared" si="8"/>
        <v>0</v>
      </c>
      <c r="M117" s="767">
        <f t="shared" si="8"/>
        <v>0</v>
      </c>
      <c r="N117" s="764">
        <f t="shared" si="8"/>
        <v>0</v>
      </c>
      <c r="O117" s="755">
        <f t="shared" si="8"/>
        <v>0</v>
      </c>
      <c r="P117" s="758">
        <f t="shared" si="8"/>
        <v>0</v>
      </c>
      <c r="Q117" s="761">
        <f t="shared" si="8"/>
        <v>0</v>
      </c>
      <c r="R117" s="764">
        <f t="shared" si="8"/>
        <v>0</v>
      </c>
      <c r="S117" s="733">
        <f t="shared" si="8"/>
        <v>0</v>
      </c>
      <c r="T117" s="764">
        <f t="shared" si="8"/>
        <v>0</v>
      </c>
      <c r="U117" s="733">
        <f t="shared" si="8"/>
        <v>0</v>
      </c>
      <c r="V117" s="736">
        <f>+J117+L117+N117+P117+R117+T117</f>
        <v>0</v>
      </c>
      <c r="W117" s="739">
        <f>+K117+M117+O117+Q117+S117+U117</f>
        <v>0</v>
      </c>
      <c r="X117" s="742"/>
      <c r="Y117" s="745"/>
    </row>
    <row r="118" spans="1:45" ht="15.5">
      <c r="B118" s="748" t="s">
        <v>189</v>
      </c>
      <c r="C118" s="749"/>
      <c r="D118" s="749"/>
      <c r="E118" s="749"/>
      <c r="F118" s="749"/>
      <c r="G118" s="749"/>
      <c r="H118" s="749"/>
      <c r="I118" s="750"/>
      <c r="J118" s="765"/>
      <c r="K118" s="734"/>
      <c r="L118" s="765"/>
      <c r="M118" s="768"/>
      <c r="N118" s="765"/>
      <c r="O118" s="756"/>
      <c r="P118" s="759"/>
      <c r="Q118" s="762"/>
      <c r="R118" s="765"/>
      <c r="S118" s="734"/>
      <c r="T118" s="765"/>
      <c r="U118" s="734"/>
      <c r="V118" s="737"/>
      <c r="W118" s="740"/>
      <c r="X118" s="743"/>
      <c r="Y118" s="746"/>
    </row>
    <row r="119" spans="1:45" ht="252" customHeight="1">
      <c r="B119" s="748" t="s">
        <v>178</v>
      </c>
      <c r="C119" s="749"/>
      <c r="D119" s="749"/>
      <c r="E119" s="749"/>
      <c r="F119" s="749"/>
      <c r="G119" s="749"/>
      <c r="H119" s="749"/>
      <c r="I119" s="750"/>
      <c r="J119" s="765"/>
      <c r="K119" s="734"/>
      <c r="L119" s="765"/>
      <c r="M119" s="768"/>
      <c r="N119" s="765"/>
      <c r="O119" s="756"/>
      <c r="P119" s="759"/>
      <c r="Q119" s="762"/>
      <c r="R119" s="765"/>
      <c r="S119" s="734"/>
      <c r="T119" s="765"/>
      <c r="U119" s="734"/>
      <c r="V119" s="737"/>
      <c r="W119" s="740"/>
      <c r="X119" s="743"/>
      <c r="Y119" s="746"/>
    </row>
    <row r="120" spans="1:45" ht="71.5" customHeight="1">
      <c r="B120" s="751" t="s">
        <v>11</v>
      </c>
      <c r="C120" s="751" t="s">
        <v>12</v>
      </c>
      <c r="D120" s="753" t="s">
        <v>13</v>
      </c>
      <c r="E120" s="753" t="s">
        <v>14</v>
      </c>
      <c r="F120" s="770" t="s">
        <v>15</v>
      </c>
      <c r="G120" s="772" t="s">
        <v>16</v>
      </c>
      <c r="H120" s="52"/>
      <c r="I120" s="774" t="s">
        <v>18</v>
      </c>
      <c r="J120" s="765"/>
      <c r="K120" s="734"/>
      <c r="L120" s="765"/>
      <c r="M120" s="768"/>
      <c r="N120" s="765"/>
      <c r="O120" s="756"/>
      <c r="P120" s="759"/>
      <c r="Q120" s="762"/>
      <c r="R120" s="765"/>
      <c r="S120" s="734"/>
      <c r="T120" s="765"/>
      <c r="U120" s="734"/>
      <c r="V120" s="737"/>
      <c r="W120" s="740"/>
      <c r="X120" s="743"/>
      <c r="Y120" s="746"/>
      <c r="Z120" s="88"/>
    </row>
    <row r="121" spans="1:45" ht="77.5" customHeight="1">
      <c r="B121" s="752"/>
      <c r="C121" s="752"/>
      <c r="D121" s="754"/>
      <c r="E121" s="754"/>
      <c r="F121" s="771"/>
      <c r="G121" s="773"/>
      <c r="H121" s="53" t="s">
        <v>96</v>
      </c>
      <c r="I121" s="775"/>
      <c r="J121" s="766"/>
      <c r="K121" s="735"/>
      <c r="L121" s="766"/>
      <c r="M121" s="769"/>
      <c r="N121" s="766"/>
      <c r="O121" s="757"/>
      <c r="P121" s="760"/>
      <c r="Q121" s="763"/>
      <c r="R121" s="766"/>
      <c r="S121" s="735"/>
      <c r="T121" s="766"/>
      <c r="U121" s="735"/>
      <c r="V121" s="738"/>
      <c r="W121" s="741"/>
      <c r="X121" s="744"/>
      <c r="Y121" s="747"/>
      <c r="Z121" s="88"/>
    </row>
    <row r="122" spans="1:45" ht="66" customHeight="1">
      <c r="B122" s="109"/>
      <c r="C122" s="164"/>
      <c r="D122" s="164"/>
      <c r="E122" s="164"/>
      <c r="F122" s="165"/>
      <c r="G122" s="37"/>
      <c r="H122" s="166"/>
      <c r="I122" s="156"/>
      <c r="J122" s="49"/>
      <c r="K122" s="49"/>
      <c r="L122" s="49"/>
      <c r="M122" s="49"/>
      <c r="N122" s="49"/>
      <c r="O122" s="49"/>
      <c r="P122" s="49"/>
      <c r="Q122" s="49"/>
      <c r="R122" s="49"/>
      <c r="S122" s="49"/>
      <c r="T122" s="49"/>
      <c r="U122" s="49"/>
      <c r="V122" s="49"/>
      <c r="W122" s="76"/>
      <c r="X122" s="675"/>
      <c r="Y122" s="167"/>
      <c r="Z122" s="723"/>
      <c r="AA122" s="73"/>
      <c r="AB122" s="73"/>
      <c r="AC122" s="73"/>
      <c r="AD122" s="73"/>
      <c r="AE122" s="73"/>
      <c r="AF122" s="73"/>
      <c r="AG122" s="73"/>
      <c r="AH122" s="73"/>
      <c r="AI122" s="73"/>
      <c r="AJ122" s="73"/>
      <c r="AK122" s="73"/>
      <c r="AL122" s="73"/>
      <c r="AM122" s="73"/>
      <c r="AN122" s="73"/>
      <c r="AO122" s="73"/>
      <c r="AP122" s="73"/>
      <c r="AQ122" s="73"/>
      <c r="AR122" s="73"/>
      <c r="AS122" s="73"/>
    </row>
    <row r="123" spans="1:45" ht="88.25" customHeight="1">
      <c r="B123" s="123"/>
      <c r="C123" s="123"/>
      <c r="D123" s="123"/>
      <c r="E123" s="123"/>
      <c r="F123" s="168"/>
      <c r="G123" s="169"/>
      <c r="H123" s="164"/>
      <c r="I123" s="170"/>
      <c r="J123" s="49"/>
      <c r="K123" s="49"/>
      <c r="L123" s="49"/>
      <c r="M123" s="49"/>
      <c r="N123" s="49"/>
      <c r="O123" s="49"/>
      <c r="P123" s="49"/>
      <c r="Q123" s="49"/>
      <c r="R123" s="49"/>
      <c r="S123" s="49"/>
      <c r="T123" s="49"/>
      <c r="U123" s="49"/>
      <c r="V123" s="49"/>
      <c r="W123" s="76"/>
      <c r="X123" s="675"/>
      <c r="Y123" s="167"/>
      <c r="Z123" s="723"/>
      <c r="AA123" s="73"/>
      <c r="AB123" s="73"/>
      <c r="AC123" s="73"/>
      <c r="AD123" s="73"/>
      <c r="AE123" s="73"/>
      <c r="AF123" s="73"/>
      <c r="AG123" s="73"/>
      <c r="AH123" s="73"/>
      <c r="AI123" s="73"/>
      <c r="AJ123" s="73"/>
      <c r="AK123" s="73"/>
      <c r="AL123" s="73"/>
      <c r="AM123" s="73"/>
      <c r="AN123" s="73"/>
      <c r="AO123" s="73"/>
      <c r="AP123" s="73"/>
      <c r="AQ123" s="73"/>
      <c r="AR123" s="73"/>
      <c r="AS123" s="73"/>
    </row>
    <row r="124" spans="1:45" ht="49.75" hidden="1" customHeight="1">
      <c r="B124" s="123"/>
      <c r="C124" s="123"/>
      <c r="D124" s="123"/>
      <c r="E124" s="123"/>
      <c r="F124" s="168"/>
      <c r="G124" s="169"/>
      <c r="H124" s="164"/>
      <c r="I124" s="39"/>
      <c r="J124" s="49"/>
      <c r="K124" s="49"/>
      <c r="L124" s="49"/>
      <c r="M124" s="49"/>
      <c r="N124" s="49"/>
      <c r="O124" s="49"/>
      <c r="P124" s="49"/>
      <c r="Q124" s="49"/>
      <c r="R124" s="49"/>
      <c r="S124" s="49"/>
      <c r="T124" s="49"/>
      <c r="U124" s="49"/>
      <c r="V124" s="49"/>
      <c r="W124" s="76"/>
      <c r="X124" s="675"/>
      <c r="Y124" s="167"/>
      <c r="Z124" s="73"/>
      <c r="AA124" s="73"/>
      <c r="AB124" s="73"/>
      <c r="AC124" s="73"/>
      <c r="AD124" s="73"/>
      <c r="AE124" s="73"/>
      <c r="AF124" s="73"/>
      <c r="AG124" s="73"/>
      <c r="AH124" s="73"/>
      <c r="AI124" s="73"/>
      <c r="AJ124" s="73"/>
      <c r="AK124" s="73"/>
      <c r="AL124" s="73"/>
      <c r="AM124" s="73"/>
      <c r="AN124" s="73"/>
      <c r="AO124" s="73"/>
      <c r="AP124" s="73"/>
      <c r="AQ124" s="73"/>
      <c r="AR124" s="73"/>
      <c r="AS124" s="73"/>
    </row>
    <row r="125" spans="1:45" ht="66" hidden="1" customHeight="1">
      <c r="B125" s="164"/>
      <c r="C125" s="164"/>
      <c r="D125" s="164"/>
      <c r="E125" s="164"/>
      <c r="F125" s="165"/>
      <c r="G125" s="37"/>
      <c r="H125" s="164"/>
      <c r="I125" s="171"/>
      <c r="J125" s="49"/>
      <c r="K125" s="49"/>
      <c r="L125" s="49"/>
      <c r="M125" s="49"/>
      <c r="N125" s="49"/>
      <c r="O125" s="49"/>
      <c r="P125" s="49"/>
      <c r="Q125" s="49"/>
      <c r="R125" s="49"/>
      <c r="S125" s="49"/>
      <c r="T125" s="49"/>
      <c r="U125" s="49"/>
      <c r="V125" s="49"/>
      <c r="W125" s="76"/>
      <c r="X125" s="675"/>
      <c r="Y125" s="167"/>
      <c r="Z125" s="73"/>
      <c r="AA125" s="73"/>
      <c r="AB125" s="73"/>
      <c r="AC125" s="73"/>
      <c r="AD125" s="73"/>
      <c r="AE125" s="73"/>
      <c r="AF125" s="73"/>
      <c r="AG125" s="73"/>
      <c r="AH125" s="73"/>
      <c r="AI125" s="73"/>
      <c r="AJ125" s="73"/>
      <c r="AK125" s="73"/>
      <c r="AL125" s="73"/>
      <c r="AM125" s="73"/>
      <c r="AN125" s="73"/>
      <c r="AO125" s="73"/>
      <c r="AP125" s="73"/>
      <c r="AQ125" s="73"/>
      <c r="AR125" s="73"/>
      <c r="AS125" s="73"/>
    </row>
    <row r="126" spans="1:45" ht="42">
      <c r="B126" s="158" t="s">
        <v>190</v>
      </c>
      <c r="C126" s="172" t="s">
        <v>191</v>
      </c>
      <c r="D126" s="172">
        <v>0</v>
      </c>
      <c r="E126" s="172">
        <v>1</v>
      </c>
      <c r="F126" s="173"/>
      <c r="G126" s="174"/>
      <c r="H126" s="175"/>
      <c r="I126" s="724"/>
      <c r="J126" s="49"/>
      <c r="K126" s="49"/>
      <c r="L126" s="49"/>
      <c r="M126" s="49"/>
      <c r="N126" s="49"/>
      <c r="O126" s="49"/>
      <c r="P126" s="49"/>
      <c r="Q126" s="49"/>
      <c r="R126" s="49"/>
      <c r="S126" s="49"/>
      <c r="T126" s="49"/>
      <c r="U126" s="49"/>
      <c r="V126" s="49"/>
      <c r="W126" s="76"/>
      <c r="X126" s="725"/>
      <c r="Y126" s="724"/>
      <c r="Z126" s="73"/>
      <c r="AA126" s="73"/>
      <c r="AB126" s="73"/>
      <c r="AC126" s="73"/>
      <c r="AD126" s="73"/>
      <c r="AE126" s="73"/>
      <c r="AF126" s="73"/>
      <c r="AG126" s="73"/>
      <c r="AH126" s="73"/>
      <c r="AI126" s="73"/>
      <c r="AJ126" s="73"/>
      <c r="AK126" s="73"/>
      <c r="AL126" s="73"/>
      <c r="AM126" s="73"/>
      <c r="AN126" s="73"/>
      <c r="AO126" s="73"/>
      <c r="AP126" s="73"/>
      <c r="AQ126" s="73"/>
      <c r="AR126" s="73"/>
      <c r="AS126" s="73"/>
    </row>
    <row r="127" spans="1:45" ht="56">
      <c r="B127" s="158" t="s">
        <v>192</v>
      </c>
      <c r="C127" s="172" t="s">
        <v>193</v>
      </c>
      <c r="D127" s="172">
        <v>0</v>
      </c>
      <c r="E127" s="172">
        <v>1</v>
      </c>
      <c r="F127" s="173"/>
      <c r="G127" s="174"/>
      <c r="H127" s="175"/>
      <c r="I127" s="724"/>
      <c r="J127" s="49"/>
      <c r="K127" s="49"/>
      <c r="L127" s="49"/>
      <c r="M127" s="49"/>
      <c r="N127" s="49"/>
      <c r="O127" s="49"/>
      <c r="P127" s="49"/>
      <c r="Q127" s="49"/>
      <c r="R127" s="49"/>
      <c r="S127" s="49"/>
      <c r="T127" s="49"/>
      <c r="U127" s="49"/>
      <c r="V127" s="49"/>
      <c r="W127" s="76"/>
      <c r="X127" s="725"/>
      <c r="Y127" s="724"/>
      <c r="Z127" s="73"/>
      <c r="AA127" s="73"/>
      <c r="AB127" s="73"/>
      <c r="AC127" s="73"/>
      <c r="AD127" s="73"/>
      <c r="AE127" s="73"/>
      <c r="AF127" s="73"/>
      <c r="AG127" s="73"/>
      <c r="AH127" s="73"/>
      <c r="AI127" s="73"/>
      <c r="AJ127" s="73"/>
      <c r="AK127" s="73"/>
      <c r="AL127" s="73"/>
      <c r="AM127" s="73"/>
      <c r="AN127" s="73"/>
      <c r="AO127" s="73"/>
      <c r="AP127" s="73"/>
      <c r="AQ127" s="73"/>
      <c r="AR127" s="73"/>
      <c r="AS127" s="73"/>
    </row>
    <row r="128" spans="1:45" ht="15.5">
      <c r="I128" s="73"/>
      <c r="J128" s="726"/>
      <c r="K128" s="726"/>
      <c r="L128" s="726"/>
      <c r="M128" s="726"/>
      <c r="N128" s="726"/>
      <c r="O128" s="726"/>
      <c r="P128" s="726"/>
      <c r="Q128" s="726"/>
      <c r="R128" s="726"/>
      <c r="S128" s="726"/>
      <c r="T128" s="726"/>
      <c r="U128" s="726"/>
      <c r="V128" s="726"/>
      <c r="W128" s="73"/>
      <c r="X128" s="697"/>
      <c r="Y128" s="73"/>
      <c r="Z128" s="73"/>
      <c r="AA128" s="73"/>
      <c r="AB128" s="73"/>
      <c r="AC128" s="73"/>
      <c r="AD128" s="73"/>
      <c r="AE128" s="73"/>
      <c r="AF128" s="73"/>
      <c r="AG128" s="73"/>
      <c r="AH128" s="73"/>
      <c r="AI128" s="73"/>
      <c r="AJ128" s="73"/>
      <c r="AK128" s="73"/>
      <c r="AL128" s="73"/>
      <c r="AM128" s="73"/>
      <c r="AN128" s="73"/>
      <c r="AO128" s="73"/>
      <c r="AP128" s="73"/>
      <c r="AQ128" s="73"/>
      <c r="AR128" s="73"/>
      <c r="AS128" s="73"/>
    </row>
    <row r="129" spans="9:45" ht="15.5">
      <c r="I129" s="73"/>
      <c r="J129" s="726"/>
      <c r="K129" s="726"/>
      <c r="L129" s="726"/>
      <c r="M129" s="726"/>
      <c r="N129" s="726"/>
      <c r="O129" s="726"/>
      <c r="P129" s="726"/>
      <c r="Q129" s="726"/>
      <c r="R129" s="726"/>
      <c r="S129" s="726"/>
      <c r="T129" s="726"/>
      <c r="U129" s="726"/>
      <c r="V129" s="726"/>
      <c r="W129" s="73"/>
      <c r="X129" s="697"/>
      <c r="Y129" s="73"/>
      <c r="Z129" s="73"/>
      <c r="AA129" s="73"/>
      <c r="AB129" s="73"/>
      <c r="AC129" s="73"/>
      <c r="AD129" s="73"/>
      <c r="AE129" s="73"/>
      <c r="AF129" s="73"/>
      <c r="AG129" s="73"/>
      <c r="AH129" s="73"/>
      <c r="AI129" s="73"/>
      <c r="AJ129" s="73"/>
      <c r="AK129" s="73"/>
      <c r="AL129" s="73"/>
      <c r="AM129" s="73"/>
      <c r="AN129" s="73"/>
      <c r="AO129" s="73"/>
      <c r="AP129" s="73"/>
      <c r="AQ129" s="73"/>
      <c r="AR129" s="73"/>
      <c r="AS129" s="73"/>
    </row>
    <row r="130" spans="9:45" ht="15.5">
      <c r="I130" s="73"/>
      <c r="J130" s="726"/>
      <c r="K130" s="726"/>
      <c r="L130" s="726"/>
      <c r="M130" s="726"/>
      <c r="N130" s="726"/>
      <c r="O130" s="726"/>
      <c r="P130" s="726"/>
      <c r="Q130" s="726"/>
      <c r="R130" s="726"/>
      <c r="S130" s="726"/>
      <c r="T130" s="726"/>
      <c r="U130" s="726"/>
      <c r="V130" s="726"/>
      <c r="W130" s="73"/>
      <c r="X130" s="697"/>
      <c r="Y130" s="73"/>
      <c r="Z130" s="73"/>
      <c r="AA130" s="73"/>
      <c r="AB130" s="73"/>
      <c r="AC130" s="73"/>
      <c r="AD130" s="73"/>
      <c r="AE130" s="73"/>
      <c r="AF130" s="73"/>
      <c r="AG130" s="73"/>
      <c r="AH130" s="73"/>
      <c r="AI130" s="73"/>
      <c r="AJ130" s="73"/>
      <c r="AK130" s="73"/>
      <c r="AL130" s="73"/>
      <c r="AM130" s="73"/>
      <c r="AN130" s="73"/>
      <c r="AO130" s="73"/>
      <c r="AP130" s="73"/>
      <c r="AQ130" s="73"/>
      <c r="AR130" s="73"/>
      <c r="AS130" s="73"/>
    </row>
    <row r="131" spans="9:45" ht="15.5">
      <c r="I131" s="73"/>
      <c r="J131" s="726"/>
      <c r="K131" s="726"/>
      <c r="L131" s="726"/>
      <c r="M131" s="726"/>
      <c r="N131" s="726"/>
      <c r="O131" s="726"/>
      <c r="P131" s="726"/>
      <c r="Q131" s="726"/>
      <c r="R131" s="726"/>
      <c r="S131" s="726"/>
      <c r="T131" s="726"/>
      <c r="U131" s="726"/>
      <c r="V131" s="726"/>
      <c r="W131" s="73"/>
      <c r="X131" s="697"/>
      <c r="Y131" s="73"/>
      <c r="Z131" s="73"/>
      <c r="AA131" s="73"/>
      <c r="AB131" s="73"/>
      <c r="AC131" s="73"/>
      <c r="AD131" s="73"/>
      <c r="AE131" s="73"/>
      <c r="AF131" s="73"/>
      <c r="AG131" s="73"/>
      <c r="AH131" s="73"/>
      <c r="AI131" s="73"/>
      <c r="AJ131" s="73"/>
      <c r="AK131" s="73"/>
      <c r="AL131" s="73"/>
      <c r="AM131" s="73"/>
      <c r="AN131" s="73"/>
      <c r="AO131" s="73"/>
      <c r="AP131" s="73"/>
      <c r="AQ131" s="73"/>
      <c r="AR131" s="73"/>
      <c r="AS131" s="73"/>
    </row>
    <row r="132" spans="9:45" ht="15.5">
      <c r="I132" s="73"/>
      <c r="J132" s="726"/>
      <c r="K132" s="726"/>
      <c r="L132" s="726"/>
      <c r="M132" s="726"/>
      <c r="N132" s="726"/>
      <c r="O132" s="726"/>
      <c r="P132" s="726"/>
      <c r="Q132" s="726"/>
      <c r="R132" s="726"/>
      <c r="S132" s="726"/>
      <c r="T132" s="726"/>
      <c r="U132" s="726"/>
      <c r="V132" s="726"/>
      <c r="W132" s="73"/>
      <c r="X132" s="697"/>
      <c r="Y132" s="73"/>
      <c r="Z132" s="73"/>
      <c r="AA132" s="73"/>
      <c r="AB132" s="73"/>
      <c r="AC132" s="73"/>
      <c r="AD132" s="73"/>
      <c r="AE132" s="73"/>
      <c r="AF132" s="73"/>
      <c r="AG132" s="73"/>
      <c r="AH132" s="73"/>
      <c r="AI132" s="73"/>
      <c r="AJ132" s="73"/>
      <c r="AK132" s="73"/>
      <c r="AL132" s="73"/>
      <c r="AM132" s="73"/>
      <c r="AN132" s="73"/>
      <c r="AO132" s="73"/>
      <c r="AP132" s="73"/>
      <c r="AQ132" s="73"/>
      <c r="AR132" s="73"/>
      <c r="AS132" s="73"/>
    </row>
    <row r="133" spans="9:45" ht="15.5">
      <c r="I133" s="73"/>
      <c r="J133" s="726"/>
      <c r="K133" s="726"/>
      <c r="L133" s="726"/>
      <c r="M133" s="726"/>
      <c r="N133" s="726"/>
      <c r="O133" s="726"/>
      <c r="P133" s="726"/>
      <c r="Q133" s="726"/>
      <c r="R133" s="726"/>
      <c r="S133" s="726"/>
      <c r="T133" s="726"/>
      <c r="U133" s="726"/>
      <c r="V133" s="726"/>
      <c r="W133" s="73"/>
      <c r="X133" s="697"/>
      <c r="Y133" s="73"/>
      <c r="Z133" s="73"/>
      <c r="AA133" s="73"/>
      <c r="AB133" s="73"/>
      <c r="AC133" s="73"/>
      <c r="AD133" s="73"/>
      <c r="AE133" s="73"/>
      <c r="AF133" s="73"/>
      <c r="AG133" s="73"/>
      <c r="AH133" s="73"/>
      <c r="AI133" s="73"/>
      <c r="AJ133" s="73"/>
      <c r="AK133" s="73"/>
      <c r="AL133" s="73"/>
      <c r="AM133" s="73"/>
      <c r="AN133" s="73"/>
      <c r="AO133" s="73"/>
      <c r="AP133" s="73"/>
      <c r="AQ133" s="73"/>
      <c r="AR133" s="73"/>
      <c r="AS133" s="73"/>
    </row>
    <row r="134" spans="9:45" ht="15.5">
      <c r="I134" s="73"/>
      <c r="J134" s="726"/>
      <c r="K134" s="726"/>
      <c r="L134" s="726"/>
      <c r="M134" s="726"/>
      <c r="N134" s="726"/>
      <c r="O134" s="726"/>
      <c r="P134" s="726"/>
      <c r="Q134" s="726"/>
      <c r="R134" s="726"/>
      <c r="S134" s="726"/>
      <c r="T134" s="726"/>
      <c r="U134" s="726"/>
      <c r="V134" s="726"/>
      <c r="W134" s="73"/>
      <c r="X134" s="697"/>
      <c r="Y134" s="73"/>
      <c r="Z134" s="73"/>
      <c r="AA134" s="73"/>
      <c r="AB134" s="73"/>
      <c r="AC134" s="73"/>
      <c r="AD134" s="73"/>
      <c r="AE134" s="73"/>
      <c r="AF134" s="73"/>
      <c r="AG134" s="73"/>
      <c r="AH134" s="73"/>
      <c r="AI134" s="73"/>
      <c r="AJ134" s="73"/>
      <c r="AK134" s="73"/>
      <c r="AL134" s="73"/>
      <c r="AM134" s="73"/>
      <c r="AN134" s="73"/>
      <c r="AO134" s="73"/>
      <c r="AP134" s="73"/>
      <c r="AQ134" s="73"/>
      <c r="AR134" s="73"/>
      <c r="AS134" s="73"/>
    </row>
    <row r="135" spans="9:45" ht="15.5">
      <c r="I135" s="73"/>
      <c r="J135" s="726"/>
      <c r="K135" s="726"/>
      <c r="L135" s="726"/>
      <c r="M135" s="726"/>
      <c r="N135" s="726"/>
      <c r="O135" s="726"/>
      <c r="P135" s="726"/>
      <c r="Q135" s="726"/>
      <c r="R135" s="726"/>
      <c r="S135" s="726"/>
      <c r="T135" s="726"/>
      <c r="U135" s="726"/>
      <c r="V135" s="726"/>
      <c r="W135" s="73"/>
      <c r="X135" s="697"/>
      <c r="Y135" s="73"/>
      <c r="Z135" s="73"/>
      <c r="AA135" s="73"/>
      <c r="AB135" s="73"/>
      <c r="AC135" s="73"/>
      <c r="AD135" s="73"/>
      <c r="AE135" s="73"/>
      <c r="AF135" s="73"/>
      <c r="AG135" s="73"/>
      <c r="AH135" s="73"/>
      <c r="AI135" s="73"/>
      <c r="AJ135" s="73"/>
      <c r="AK135" s="73"/>
      <c r="AL135" s="73"/>
      <c r="AM135" s="73"/>
      <c r="AN135" s="73"/>
      <c r="AO135" s="73"/>
      <c r="AP135" s="73"/>
      <c r="AQ135" s="73"/>
      <c r="AR135" s="73"/>
      <c r="AS135" s="73"/>
    </row>
    <row r="136" spans="9:45" ht="15.5">
      <c r="I136" s="73"/>
      <c r="J136" s="726"/>
      <c r="K136" s="726"/>
      <c r="L136" s="726"/>
      <c r="M136" s="726"/>
      <c r="N136" s="726"/>
      <c r="O136" s="726"/>
      <c r="P136" s="726"/>
      <c r="Q136" s="726"/>
      <c r="R136" s="726"/>
      <c r="S136" s="726"/>
      <c r="T136" s="726"/>
      <c r="U136" s="726"/>
      <c r="V136" s="726"/>
      <c r="W136" s="73"/>
      <c r="X136" s="697"/>
      <c r="Y136" s="73"/>
      <c r="Z136" s="73"/>
      <c r="AA136" s="73"/>
      <c r="AB136" s="73"/>
      <c r="AC136" s="73"/>
      <c r="AD136" s="73"/>
      <c r="AE136" s="73"/>
      <c r="AF136" s="73"/>
      <c r="AG136" s="73"/>
      <c r="AH136" s="73"/>
      <c r="AI136" s="73"/>
      <c r="AJ136" s="73"/>
      <c r="AK136" s="73"/>
      <c r="AL136" s="73"/>
      <c r="AM136" s="73"/>
      <c r="AN136" s="73"/>
      <c r="AO136" s="73"/>
      <c r="AP136" s="73"/>
      <c r="AQ136" s="73"/>
      <c r="AR136" s="73"/>
      <c r="AS136" s="73"/>
    </row>
    <row r="137" spans="9:45" ht="15.5">
      <c r="I137" s="73"/>
      <c r="J137" s="726"/>
      <c r="K137" s="726"/>
      <c r="L137" s="726"/>
      <c r="M137" s="726"/>
      <c r="N137" s="726"/>
      <c r="O137" s="726"/>
      <c r="P137" s="726"/>
      <c r="Q137" s="726"/>
      <c r="R137" s="726"/>
      <c r="S137" s="726"/>
      <c r="T137" s="726"/>
      <c r="U137" s="726"/>
      <c r="V137" s="726"/>
      <c r="W137" s="73"/>
      <c r="X137" s="697"/>
      <c r="Y137" s="73"/>
      <c r="Z137" s="73"/>
      <c r="AA137" s="73"/>
      <c r="AB137" s="73"/>
      <c r="AC137" s="73"/>
      <c r="AD137" s="73"/>
      <c r="AE137" s="73"/>
      <c r="AF137" s="73"/>
      <c r="AG137" s="73"/>
      <c r="AH137" s="73"/>
      <c r="AI137" s="73"/>
      <c r="AJ137" s="73"/>
      <c r="AK137" s="73"/>
      <c r="AL137" s="73"/>
      <c r="AM137" s="73"/>
      <c r="AN137" s="73"/>
      <c r="AO137" s="73"/>
      <c r="AP137" s="73"/>
      <c r="AQ137" s="73"/>
      <c r="AR137" s="73"/>
      <c r="AS137" s="73"/>
    </row>
    <row r="138" spans="9:45" ht="15.5">
      <c r="I138" s="73"/>
      <c r="J138" s="726"/>
      <c r="K138" s="726"/>
      <c r="L138" s="726"/>
      <c r="M138" s="726"/>
      <c r="N138" s="726"/>
      <c r="O138" s="726"/>
      <c r="P138" s="726"/>
      <c r="Q138" s="726"/>
      <c r="R138" s="726"/>
      <c r="S138" s="726"/>
      <c r="T138" s="726"/>
      <c r="U138" s="726"/>
      <c r="V138" s="726"/>
      <c r="W138" s="73"/>
      <c r="X138" s="697"/>
      <c r="Y138" s="73"/>
      <c r="Z138" s="73"/>
      <c r="AA138" s="73"/>
      <c r="AB138" s="73"/>
      <c r="AC138" s="73"/>
      <c r="AD138" s="73"/>
      <c r="AE138" s="73"/>
      <c r="AF138" s="73"/>
      <c r="AG138" s="73"/>
      <c r="AH138" s="73"/>
      <c r="AI138" s="73"/>
      <c r="AJ138" s="73"/>
      <c r="AK138" s="73"/>
      <c r="AL138" s="73"/>
      <c r="AM138" s="73"/>
      <c r="AN138" s="73"/>
      <c r="AO138" s="73"/>
      <c r="AP138" s="73"/>
      <c r="AQ138" s="73"/>
      <c r="AR138" s="73"/>
      <c r="AS138" s="73"/>
    </row>
    <row r="139" spans="9:45" ht="15.5">
      <c r="I139" s="73"/>
      <c r="J139" s="726"/>
      <c r="K139" s="726"/>
      <c r="L139" s="726"/>
      <c r="M139" s="726"/>
      <c r="N139" s="726"/>
      <c r="O139" s="726"/>
      <c r="P139" s="726"/>
      <c r="Q139" s="726"/>
      <c r="R139" s="726"/>
      <c r="S139" s="726"/>
      <c r="T139" s="726"/>
      <c r="U139" s="726"/>
      <c r="V139" s="726"/>
      <c r="W139" s="73"/>
      <c r="X139" s="697"/>
      <c r="Y139" s="73"/>
      <c r="Z139" s="73"/>
      <c r="AA139" s="73"/>
      <c r="AB139" s="73"/>
      <c r="AC139" s="73"/>
      <c r="AD139" s="73"/>
      <c r="AE139" s="73"/>
      <c r="AF139" s="73"/>
      <c r="AG139" s="73"/>
      <c r="AH139" s="73"/>
      <c r="AI139" s="73"/>
      <c r="AJ139" s="73"/>
      <c r="AK139" s="73"/>
      <c r="AL139" s="73"/>
      <c r="AM139" s="73"/>
      <c r="AN139" s="73"/>
      <c r="AO139" s="73"/>
      <c r="AP139" s="73"/>
      <c r="AQ139" s="73"/>
      <c r="AR139" s="73"/>
      <c r="AS139" s="73"/>
    </row>
    <row r="140" spans="9:45" ht="15.5">
      <c r="I140" s="73"/>
      <c r="J140" s="726"/>
      <c r="K140" s="726"/>
      <c r="L140" s="726"/>
      <c r="M140" s="726"/>
      <c r="N140" s="726"/>
      <c r="O140" s="726"/>
      <c r="P140" s="726"/>
      <c r="Q140" s="726"/>
      <c r="R140" s="726"/>
      <c r="S140" s="726"/>
      <c r="T140" s="726"/>
      <c r="U140" s="726"/>
      <c r="V140" s="726"/>
      <c r="W140" s="73"/>
      <c r="X140" s="697"/>
      <c r="Y140" s="73"/>
      <c r="Z140" s="73"/>
      <c r="AA140" s="73"/>
      <c r="AB140" s="73"/>
      <c r="AC140" s="73"/>
      <c r="AD140" s="73"/>
      <c r="AE140" s="73"/>
      <c r="AF140" s="73"/>
      <c r="AG140" s="73"/>
      <c r="AH140" s="73"/>
      <c r="AI140" s="73"/>
      <c r="AJ140" s="73"/>
      <c r="AK140" s="73"/>
      <c r="AL140" s="73"/>
      <c r="AM140" s="73"/>
      <c r="AN140" s="73"/>
      <c r="AO140" s="73"/>
      <c r="AP140" s="73"/>
      <c r="AQ140" s="73"/>
      <c r="AR140" s="73"/>
      <c r="AS140" s="73"/>
    </row>
    <row r="141" spans="9:45" ht="15.5">
      <c r="I141" s="73"/>
      <c r="J141" s="726"/>
      <c r="K141" s="726"/>
      <c r="L141" s="726"/>
      <c r="M141" s="726"/>
      <c r="N141" s="726"/>
      <c r="O141" s="726"/>
      <c r="P141" s="726"/>
      <c r="Q141" s="726"/>
      <c r="R141" s="726"/>
      <c r="S141" s="726"/>
      <c r="T141" s="726"/>
      <c r="U141" s="726"/>
      <c r="V141" s="726"/>
      <c r="W141" s="73"/>
      <c r="X141" s="697"/>
      <c r="Y141" s="73"/>
      <c r="Z141" s="73"/>
      <c r="AA141" s="73"/>
      <c r="AB141" s="73"/>
      <c r="AC141" s="73"/>
      <c r="AD141" s="73"/>
      <c r="AE141" s="73"/>
      <c r="AF141" s="73"/>
      <c r="AG141" s="73"/>
      <c r="AH141" s="73"/>
      <c r="AI141" s="73"/>
      <c r="AJ141" s="73"/>
      <c r="AK141" s="73"/>
      <c r="AL141" s="73"/>
      <c r="AM141" s="73"/>
      <c r="AN141" s="73"/>
      <c r="AO141" s="73"/>
      <c r="AP141" s="73"/>
      <c r="AQ141" s="73"/>
      <c r="AR141" s="73"/>
      <c r="AS141" s="73"/>
    </row>
    <row r="142" spans="9:45" ht="15.5">
      <c r="I142" s="73"/>
      <c r="J142" s="726"/>
      <c r="K142" s="726"/>
      <c r="L142" s="726"/>
      <c r="M142" s="726"/>
      <c r="N142" s="726"/>
      <c r="O142" s="726"/>
      <c r="P142" s="726"/>
      <c r="Q142" s="726"/>
      <c r="R142" s="726"/>
      <c r="S142" s="726"/>
      <c r="T142" s="726"/>
      <c r="U142" s="726"/>
      <c r="V142" s="726"/>
      <c r="W142" s="73"/>
      <c r="X142" s="697"/>
      <c r="Y142" s="73"/>
      <c r="Z142" s="73"/>
      <c r="AA142" s="73"/>
      <c r="AB142" s="73"/>
      <c r="AC142" s="73"/>
      <c r="AD142" s="73"/>
      <c r="AE142" s="73"/>
      <c r="AF142" s="73"/>
      <c r="AG142" s="73"/>
      <c r="AH142" s="73"/>
      <c r="AI142" s="73"/>
      <c r="AJ142" s="73"/>
      <c r="AK142" s="73"/>
      <c r="AL142" s="73"/>
      <c r="AM142" s="73"/>
      <c r="AN142" s="73"/>
      <c r="AO142" s="73"/>
      <c r="AP142" s="73"/>
      <c r="AQ142" s="73"/>
      <c r="AR142" s="73"/>
      <c r="AS142" s="73"/>
    </row>
    <row r="143" spans="9:45" ht="15.5">
      <c r="I143" s="73"/>
      <c r="J143" s="726"/>
      <c r="K143" s="726"/>
      <c r="L143" s="726"/>
      <c r="M143" s="726"/>
      <c r="N143" s="726"/>
      <c r="O143" s="726"/>
      <c r="P143" s="726"/>
      <c r="Q143" s="726"/>
      <c r="R143" s="726"/>
      <c r="S143" s="726"/>
      <c r="T143" s="726"/>
      <c r="U143" s="726"/>
      <c r="V143" s="726"/>
      <c r="W143" s="73"/>
      <c r="X143" s="697"/>
      <c r="Y143" s="73"/>
      <c r="Z143" s="73"/>
      <c r="AA143" s="73"/>
      <c r="AB143" s="73"/>
      <c r="AC143" s="73"/>
      <c r="AD143" s="73"/>
      <c r="AE143" s="73"/>
      <c r="AF143" s="73"/>
      <c r="AG143" s="73"/>
      <c r="AH143" s="73"/>
      <c r="AI143" s="73"/>
      <c r="AJ143" s="73"/>
      <c r="AK143" s="73"/>
      <c r="AL143" s="73"/>
      <c r="AM143" s="73"/>
      <c r="AN143" s="73"/>
      <c r="AO143" s="73"/>
      <c r="AP143" s="73"/>
      <c r="AQ143" s="73"/>
      <c r="AR143" s="73"/>
      <c r="AS143" s="73"/>
    </row>
    <row r="144" spans="9:45" ht="15.5">
      <c r="I144" s="73"/>
      <c r="J144" s="726"/>
      <c r="K144" s="726"/>
      <c r="L144" s="726"/>
      <c r="M144" s="726"/>
      <c r="N144" s="726"/>
      <c r="O144" s="726"/>
      <c r="P144" s="726"/>
      <c r="Q144" s="726"/>
      <c r="R144" s="726"/>
      <c r="S144" s="726"/>
      <c r="T144" s="726"/>
      <c r="U144" s="726"/>
      <c r="V144" s="726"/>
      <c r="W144" s="73"/>
      <c r="X144" s="697"/>
      <c r="Y144" s="73"/>
      <c r="Z144" s="73"/>
      <c r="AA144" s="73"/>
      <c r="AB144" s="73"/>
      <c r="AC144" s="73"/>
      <c r="AD144" s="73"/>
      <c r="AE144" s="73"/>
      <c r="AF144" s="73"/>
      <c r="AG144" s="73"/>
      <c r="AH144" s="73"/>
      <c r="AI144" s="73"/>
      <c r="AJ144" s="73"/>
      <c r="AK144" s="73"/>
      <c r="AL144" s="73"/>
      <c r="AM144" s="73"/>
      <c r="AN144" s="73"/>
      <c r="AO144" s="73"/>
      <c r="AP144" s="73"/>
      <c r="AQ144" s="73"/>
      <c r="AR144" s="73"/>
      <c r="AS144" s="73"/>
    </row>
    <row r="145" spans="9:45" ht="15.5">
      <c r="I145" s="73"/>
      <c r="J145" s="726"/>
      <c r="K145" s="726"/>
      <c r="L145" s="726"/>
      <c r="M145" s="726"/>
      <c r="N145" s="726"/>
      <c r="O145" s="726"/>
      <c r="P145" s="726"/>
      <c r="Q145" s="726"/>
      <c r="R145" s="726"/>
      <c r="S145" s="726"/>
      <c r="T145" s="726"/>
      <c r="U145" s="726"/>
      <c r="V145" s="726"/>
      <c r="W145" s="73"/>
      <c r="X145" s="697"/>
      <c r="Y145" s="73"/>
      <c r="Z145" s="73"/>
      <c r="AA145" s="73"/>
      <c r="AB145" s="73"/>
      <c r="AC145" s="73"/>
      <c r="AD145" s="73"/>
      <c r="AE145" s="73"/>
      <c r="AF145" s="73"/>
      <c r="AG145" s="73"/>
      <c r="AH145" s="73"/>
      <c r="AI145" s="73"/>
      <c r="AJ145" s="73"/>
      <c r="AK145" s="73"/>
      <c r="AL145" s="73"/>
      <c r="AM145" s="73"/>
      <c r="AN145" s="73"/>
      <c r="AO145" s="73"/>
      <c r="AP145" s="73"/>
      <c r="AQ145" s="73"/>
      <c r="AR145" s="73"/>
      <c r="AS145" s="73"/>
    </row>
    <row r="146" spans="9:45">
      <c r="I146" s="73"/>
      <c r="J146" s="73"/>
      <c r="K146" s="73"/>
      <c r="L146" s="73"/>
      <c r="M146" s="73"/>
      <c r="N146" s="73"/>
      <c r="O146" s="73"/>
      <c r="P146" s="73"/>
      <c r="Q146" s="73"/>
      <c r="R146" s="73"/>
      <c r="S146" s="73"/>
      <c r="T146" s="73"/>
      <c r="U146" s="73"/>
      <c r="V146" s="73"/>
      <c r="W146" s="73"/>
      <c r="X146" s="697"/>
      <c r="Y146" s="73"/>
      <c r="Z146" s="73"/>
      <c r="AA146" s="73"/>
      <c r="AB146" s="73"/>
      <c r="AC146" s="73"/>
      <c r="AD146" s="73"/>
      <c r="AE146" s="73"/>
      <c r="AF146" s="73"/>
      <c r="AG146" s="73"/>
      <c r="AH146" s="73"/>
      <c r="AI146" s="73"/>
      <c r="AJ146" s="73"/>
      <c r="AK146" s="73"/>
      <c r="AL146" s="73"/>
      <c r="AM146" s="73"/>
      <c r="AN146" s="73"/>
      <c r="AO146" s="73"/>
      <c r="AP146" s="73"/>
      <c r="AQ146" s="73"/>
      <c r="AR146" s="73"/>
      <c r="AS146" s="73"/>
    </row>
    <row r="147" spans="9:45">
      <c r="I147" s="73"/>
      <c r="J147" s="73"/>
      <c r="K147" s="73"/>
      <c r="L147" s="73"/>
      <c r="M147" s="73"/>
      <c r="N147" s="73"/>
      <c r="O147" s="73"/>
      <c r="P147" s="73"/>
      <c r="Q147" s="73"/>
      <c r="R147" s="73"/>
      <c r="S147" s="73"/>
      <c r="T147" s="73"/>
      <c r="U147" s="73"/>
      <c r="V147" s="73"/>
      <c r="W147" s="73"/>
      <c r="X147" s="697"/>
      <c r="Y147" s="73"/>
      <c r="Z147" s="73"/>
      <c r="AA147" s="73"/>
      <c r="AB147" s="73"/>
      <c r="AC147" s="73"/>
      <c r="AD147" s="73"/>
      <c r="AE147" s="73"/>
      <c r="AF147" s="73"/>
      <c r="AG147" s="73"/>
      <c r="AH147" s="73"/>
      <c r="AI147" s="73"/>
      <c r="AJ147" s="73"/>
      <c r="AK147" s="73"/>
      <c r="AL147" s="73"/>
      <c r="AM147" s="73"/>
      <c r="AN147" s="73"/>
      <c r="AO147" s="73"/>
      <c r="AP147" s="73"/>
      <c r="AQ147" s="73"/>
      <c r="AR147" s="73"/>
      <c r="AS147" s="73"/>
    </row>
  </sheetData>
  <mergeCells count="194">
    <mergeCell ref="B1:X1"/>
    <mergeCell ref="B2:X2"/>
    <mergeCell ref="B3:I3"/>
    <mergeCell ref="B4:I4"/>
    <mergeCell ref="B6:C6"/>
    <mergeCell ref="D6:I6"/>
    <mergeCell ref="J6:W6"/>
    <mergeCell ref="J7:W7"/>
    <mergeCell ref="A8:A11"/>
    <mergeCell ref="B8:B11"/>
    <mergeCell ref="C8:C11"/>
    <mergeCell ref="D8:D11"/>
    <mergeCell ref="E8:E11"/>
    <mergeCell ref="F8:F11"/>
    <mergeCell ref="G8:G11"/>
    <mergeCell ref="H8:H11"/>
    <mergeCell ref="I8:I11"/>
    <mergeCell ref="V8:W8"/>
    <mergeCell ref="X8:X11"/>
    <mergeCell ref="Y8:Y11"/>
    <mergeCell ref="J9:J10"/>
    <mergeCell ref="K9:K10"/>
    <mergeCell ref="L9:L10"/>
    <mergeCell ref="M9:M10"/>
    <mergeCell ref="N9:N10"/>
    <mergeCell ref="O9:O10"/>
    <mergeCell ref="P9:P10"/>
    <mergeCell ref="J8:K8"/>
    <mergeCell ref="L8:M8"/>
    <mergeCell ref="N8:O8"/>
    <mergeCell ref="P8:Q8"/>
    <mergeCell ref="R8:S8"/>
    <mergeCell ref="T8:U8"/>
    <mergeCell ref="Q9:Q10"/>
    <mergeCell ref="R9:R10"/>
    <mergeCell ref="S9:S10"/>
    <mergeCell ref="T9:T10"/>
    <mergeCell ref="U9:U10"/>
    <mergeCell ref="B27:I27"/>
    <mergeCell ref="J27:J31"/>
    <mergeCell ref="K27:K31"/>
    <mergeCell ref="L27:L31"/>
    <mergeCell ref="M27:M31"/>
    <mergeCell ref="T27:T31"/>
    <mergeCell ref="U27:U31"/>
    <mergeCell ref="V27:V31"/>
    <mergeCell ref="W27:W31"/>
    <mergeCell ref="X27:X31"/>
    <mergeCell ref="Y27:Y31"/>
    <mergeCell ref="N27:N31"/>
    <mergeCell ref="O27:O31"/>
    <mergeCell ref="P27:P31"/>
    <mergeCell ref="Q27:Q31"/>
    <mergeCell ref="R27:R31"/>
    <mergeCell ref="S27:S31"/>
    <mergeCell ref="G49:G50"/>
    <mergeCell ref="I49:I50"/>
    <mergeCell ref="B28:I28"/>
    <mergeCell ref="B29:I29"/>
    <mergeCell ref="B30:B31"/>
    <mergeCell ref="C30:C31"/>
    <mergeCell ref="D30:D31"/>
    <mergeCell ref="E30:E31"/>
    <mergeCell ref="F30:F31"/>
    <mergeCell ref="G30:G31"/>
    <mergeCell ref="I30:I31"/>
    <mergeCell ref="U46:U50"/>
    <mergeCell ref="V46:V50"/>
    <mergeCell ref="W46:W50"/>
    <mergeCell ref="X46:X50"/>
    <mergeCell ref="Y46:Y50"/>
    <mergeCell ref="S46:S50"/>
    <mergeCell ref="T46:T50"/>
    <mergeCell ref="B46:I46"/>
    <mergeCell ref="J46:J50"/>
    <mergeCell ref="K46:K50"/>
    <mergeCell ref="L46:L50"/>
    <mergeCell ref="M46:M50"/>
    <mergeCell ref="N46:N50"/>
    <mergeCell ref="E49:E50"/>
    <mergeCell ref="F49:F50"/>
    <mergeCell ref="B47:I47"/>
    <mergeCell ref="B48:I48"/>
    <mergeCell ref="B49:B50"/>
    <mergeCell ref="C49:C50"/>
    <mergeCell ref="D49:D50"/>
    <mergeCell ref="O46:O50"/>
    <mergeCell ref="P46:P50"/>
    <mergeCell ref="Q46:Q50"/>
    <mergeCell ref="R46:R50"/>
    <mergeCell ref="X55:X59"/>
    <mergeCell ref="Y55:Y59"/>
    <mergeCell ref="B56:I56"/>
    <mergeCell ref="B57:I57"/>
    <mergeCell ref="B58:B59"/>
    <mergeCell ref="C58:C59"/>
    <mergeCell ref="D58:D59"/>
    <mergeCell ref="O55:O59"/>
    <mergeCell ref="P55:P59"/>
    <mergeCell ref="Q55:Q59"/>
    <mergeCell ref="R55:R59"/>
    <mergeCell ref="S55:S59"/>
    <mergeCell ref="T55:T59"/>
    <mergeCell ref="B55:I55"/>
    <mergeCell ref="J55:J59"/>
    <mergeCell ref="K55:K59"/>
    <mergeCell ref="L55:L59"/>
    <mergeCell ref="M55:M59"/>
    <mergeCell ref="N55:N59"/>
    <mergeCell ref="E58:E59"/>
    <mergeCell ref="F58:F59"/>
    <mergeCell ref="G58:G59"/>
    <mergeCell ref="I58:I59"/>
    <mergeCell ref="M72:M76"/>
    <mergeCell ref="N72:N76"/>
    <mergeCell ref="E75:E76"/>
    <mergeCell ref="F75:F76"/>
    <mergeCell ref="G75:G76"/>
    <mergeCell ref="I75:I76"/>
    <mergeCell ref="U55:U59"/>
    <mergeCell ref="V55:V59"/>
    <mergeCell ref="W55:W59"/>
    <mergeCell ref="E96:E97"/>
    <mergeCell ref="F96:F97"/>
    <mergeCell ref="G96:G97"/>
    <mergeCell ref="I96:I97"/>
    <mergeCell ref="U72:U76"/>
    <mergeCell ref="V72:V76"/>
    <mergeCell ref="W72:W76"/>
    <mergeCell ref="X72:X76"/>
    <mergeCell ref="Y72:Y76"/>
    <mergeCell ref="B73:I73"/>
    <mergeCell ref="B74:I74"/>
    <mergeCell ref="B75:B76"/>
    <mergeCell ref="C75:C76"/>
    <mergeCell ref="D75:D76"/>
    <mergeCell ref="O72:O76"/>
    <mergeCell ref="P72:P76"/>
    <mergeCell ref="Q72:Q76"/>
    <mergeCell ref="R72:R76"/>
    <mergeCell ref="S72:S76"/>
    <mergeCell ref="T72:T76"/>
    <mergeCell ref="B72:I72"/>
    <mergeCell ref="J72:J76"/>
    <mergeCell ref="K72:K76"/>
    <mergeCell ref="L72:L76"/>
    <mergeCell ref="G120:G121"/>
    <mergeCell ref="I120:I121"/>
    <mergeCell ref="U93:U97"/>
    <mergeCell ref="V93:V97"/>
    <mergeCell ref="W93:W97"/>
    <mergeCell ref="X93:X97"/>
    <mergeCell ref="Y93:Y97"/>
    <mergeCell ref="B94:I94"/>
    <mergeCell ref="B95:I95"/>
    <mergeCell ref="B96:B97"/>
    <mergeCell ref="C96:C97"/>
    <mergeCell ref="D96:D97"/>
    <mergeCell ref="O93:O97"/>
    <mergeCell ref="P93:P97"/>
    <mergeCell ref="Q93:Q97"/>
    <mergeCell ref="R93:R97"/>
    <mergeCell ref="S93:S97"/>
    <mergeCell ref="T93:T97"/>
    <mergeCell ref="B93:I93"/>
    <mergeCell ref="J93:J97"/>
    <mergeCell ref="K93:K97"/>
    <mergeCell ref="L93:L97"/>
    <mergeCell ref="M93:M97"/>
    <mergeCell ref="N93:N97"/>
    <mergeCell ref="U117:U121"/>
    <mergeCell ref="V117:V121"/>
    <mergeCell ref="W117:W121"/>
    <mergeCell ref="X117:X121"/>
    <mergeCell ref="Y117:Y121"/>
    <mergeCell ref="B118:I118"/>
    <mergeCell ref="B119:I119"/>
    <mergeCell ref="B120:B121"/>
    <mergeCell ref="C120:C121"/>
    <mergeCell ref="D120:D121"/>
    <mergeCell ref="O117:O121"/>
    <mergeCell ref="P117:P121"/>
    <mergeCell ref="Q117:Q121"/>
    <mergeCell ref="R117:R121"/>
    <mergeCell ref="S117:S121"/>
    <mergeCell ref="T117:T121"/>
    <mergeCell ref="B117:I117"/>
    <mergeCell ref="J117:J121"/>
    <mergeCell ref="K117:K121"/>
    <mergeCell ref="L117:L121"/>
    <mergeCell ref="M117:M121"/>
    <mergeCell ref="N117:N121"/>
    <mergeCell ref="E120:E121"/>
    <mergeCell ref="F120:F12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6C7116-AD5D-4620-A1D0-219AD80FE241}">
  <dimension ref="A1:Z38"/>
  <sheetViews>
    <sheetView workbookViewId="0">
      <selection activeCell="G21" sqref="G21"/>
    </sheetView>
  </sheetViews>
  <sheetFormatPr baseColWidth="10" defaultColWidth="11.54296875" defaultRowHeight="13"/>
  <cols>
    <col min="1" max="1" width="11.54296875" style="181"/>
    <col min="2" max="2" width="4.36328125" style="182" customWidth="1"/>
    <col min="3" max="3" width="35.1796875" style="182" customWidth="1"/>
    <col min="4" max="4" width="19.1796875" style="250" customWidth="1"/>
    <col min="5" max="5" width="10.36328125" style="251" customWidth="1"/>
    <col min="6" max="7" width="11.08984375" style="251" customWidth="1"/>
    <col min="8" max="8" width="15.81640625" style="251" customWidth="1"/>
    <col min="9" max="9" width="29.08984375" style="182" customWidth="1"/>
    <col min="10" max="10" width="44.90625" style="182" customWidth="1"/>
    <col min="11" max="11" width="4.36328125" style="182" customWidth="1"/>
    <col min="12" max="24" width="3.6328125" style="182" customWidth="1"/>
    <col min="25" max="25" width="16.36328125" style="182" customWidth="1"/>
    <col min="26" max="26" width="21.90625" style="182" customWidth="1"/>
    <col min="27" max="16384" width="11.54296875" style="182"/>
  </cols>
  <sheetData>
    <row r="1" spans="1:26">
      <c r="C1" s="873" t="s">
        <v>0</v>
      </c>
      <c r="D1" s="873"/>
      <c r="E1" s="873"/>
      <c r="F1" s="873"/>
      <c r="G1" s="873"/>
      <c r="H1" s="873"/>
      <c r="I1" s="873"/>
      <c r="J1" s="873"/>
      <c r="K1" s="873"/>
      <c r="L1" s="873"/>
      <c r="M1" s="873"/>
      <c r="N1" s="873"/>
      <c r="O1" s="873"/>
      <c r="P1" s="873"/>
      <c r="Q1" s="873"/>
      <c r="R1" s="873"/>
      <c r="S1" s="873"/>
      <c r="T1" s="873"/>
      <c r="U1" s="873"/>
      <c r="V1" s="873"/>
      <c r="W1" s="873"/>
      <c r="X1" s="873"/>
      <c r="Y1" s="873"/>
      <c r="Z1" s="183"/>
    </row>
    <row r="2" spans="1:26">
      <c r="C2" s="873" t="s">
        <v>1</v>
      </c>
      <c r="D2" s="873"/>
      <c r="E2" s="873"/>
      <c r="F2" s="873"/>
      <c r="G2" s="873"/>
      <c r="H2" s="873"/>
      <c r="I2" s="873"/>
      <c r="J2" s="873"/>
      <c r="K2" s="873"/>
      <c r="L2" s="873"/>
      <c r="M2" s="873"/>
      <c r="N2" s="873"/>
      <c r="O2" s="873"/>
      <c r="P2" s="873"/>
      <c r="Q2" s="873"/>
      <c r="R2" s="873"/>
      <c r="S2" s="873"/>
      <c r="T2" s="873"/>
      <c r="U2" s="873"/>
      <c r="V2" s="873"/>
      <c r="W2" s="873"/>
      <c r="X2" s="873"/>
      <c r="Y2" s="873"/>
      <c r="Z2" s="183"/>
    </row>
    <row r="3" spans="1:26">
      <c r="C3" s="874" t="s">
        <v>194</v>
      </c>
      <c r="D3" s="874"/>
      <c r="E3" s="874"/>
      <c r="F3" s="874"/>
      <c r="G3" s="874"/>
      <c r="H3" s="874"/>
      <c r="I3" s="874"/>
      <c r="J3" s="874"/>
      <c r="K3" s="184"/>
      <c r="L3" s="184"/>
      <c r="M3" s="184"/>
      <c r="N3" s="184"/>
      <c r="O3" s="185"/>
      <c r="P3" s="185"/>
      <c r="Q3" s="185"/>
      <c r="R3" s="185"/>
      <c r="S3" s="185"/>
      <c r="T3" s="185"/>
      <c r="U3" s="185"/>
      <c r="V3" s="185"/>
      <c r="W3" s="185"/>
      <c r="X3" s="185"/>
      <c r="Y3" s="185"/>
      <c r="Z3" s="183"/>
    </row>
    <row r="4" spans="1:26">
      <c r="C4" s="874" t="s">
        <v>195</v>
      </c>
      <c r="D4" s="874"/>
      <c r="E4" s="874"/>
      <c r="F4" s="874"/>
      <c r="G4" s="874"/>
      <c r="H4" s="874"/>
      <c r="I4" s="874"/>
      <c r="J4" s="874"/>
      <c r="K4" s="184"/>
      <c r="L4" s="184"/>
      <c r="M4" s="184"/>
      <c r="N4" s="184"/>
      <c r="O4" s="185"/>
      <c r="P4" s="185"/>
      <c r="Q4" s="185"/>
      <c r="R4" s="185"/>
      <c r="S4" s="185"/>
      <c r="T4" s="185"/>
      <c r="U4" s="185"/>
      <c r="V4" s="185"/>
      <c r="W4" s="185"/>
      <c r="X4" s="185"/>
      <c r="Y4" s="185"/>
      <c r="Z4" s="183"/>
    </row>
    <row r="5" spans="1:26">
      <c r="C5" s="186" t="s">
        <v>4</v>
      </c>
      <c r="D5" s="875" t="s">
        <v>196</v>
      </c>
      <c r="E5" s="875"/>
      <c r="F5" s="875"/>
      <c r="G5" s="875"/>
      <c r="H5" s="875"/>
      <c r="I5" s="875"/>
      <c r="J5" s="875"/>
      <c r="K5" s="875"/>
      <c r="L5" s="875"/>
      <c r="M5" s="185"/>
      <c r="N5" s="185"/>
      <c r="O5" s="185"/>
      <c r="P5" s="185"/>
      <c r="Q5" s="185"/>
      <c r="R5" s="185"/>
      <c r="S5" s="185"/>
      <c r="T5" s="185"/>
      <c r="U5" s="185"/>
      <c r="V5" s="185"/>
      <c r="W5" s="185"/>
      <c r="X5" s="185"/>
      <c r="Y5" s="185"/>
      <c r="Z5" s="183"/>
    </row>
    <row r="6" spans="1:26">
      <c r="C6" s="871" t="s">
        <v>197</v>
      </c>
      <c r="D6" s="871"/>
      <c r="E6" s="871"/>
      <c r="F6" s="871"/>
      <c r="G6" s="871"/>
      <c r="H6" s="871"/>
      <c r="I6" s="871"/>
      <c r="J6" s="871"/>
      <c r="K6" s="872" t="s">
        <v>8</v>
      </c>
      <c r="L6" s="872"/>
      <c r="M6" s="872"/>
      <c r="N6" s="872"/>
      <c r="O6" s="872"/>
      <c r="P6" s="872"/>
      <c r="Q6" s="872"/>
      <c r="R6" s="872"/>
      <c r="S6" s="872"/>
      <c r="T6" s="872"/>
      <c r="U6" s="872"/>
      <c r="V6" s="872"/>
      <c r="W6" s="872"/>
      <c r="X6" s="872"/>
      <c r="Y6" s="187"/>
      <c r="Z6" s="183"/>
    </row>
    <row r="7" spans="1:26">
      <c r="C7" s="185"/>
      <c r="D7" s="188"/>
      <c r="E7" s="184"/>
      <c r="F7" s="184"/>
      <c r="G7" s="184"/>
      <c r="H7" s="184"/>
      <c r="I7" s="185"/>
      <c r="J7" s="184"/>
      <c r="K7" s="865" t="s">
        <v>9</v>
      </c>
      <c r="L7" s="865"/>
      <c r="M7" s="865"/>
      <c r="N7" s="865"/>
      <c r="O7" s="865"/>
      <c r="P7" s="865"/>
      <c r="Q7" s="865"/>
      <c r="R7" s="865"/>
      <c r="S7" s="865"/>
      <c r="T7" s="865"/>
      <c r="U7" s="865"/>
      <c r="V7" s="865"/>
      <c r="W7" s="865"/>
      <c r="X7" s="865"/>
      <c r="Y7" s="183"/>
      <c r="Z7" s="183"/>
    </row>
    <row r="8" spans="1:26" s="190" customFormat="1" ht="57" customHeight="1">
      <c r="A8" s="189"/>
      <c r="C8" s="839" t="s">
        <v>11</v>
      </c>
      <c r="D8" s="839" t="s">
        <v>12</v>
      </c>
      <c r="E8" s="191" t="s">
        <v>13</v>
      </c>
      <c r="F8" s="191" t="s">
        <v>14</v>
      </c>
      <c r="G8" s="191" t="s">
        <v>15</v>
      </c>
      <c r="H8" s="191" t="s">
        <v>16</v>
      </c>
      <c r="I8" s="839" t="s">
        <v>17</v>
      </c>
      <c r="J8" s="841" t="s">
        <v>18</v>
      </c>
      <c r="K8" s="868" t="s">
        <v>19</v>
      </c>
      <c r="L8" s="868"/>
      <c r="M8" s="868" t="s">
        <v>198</v>
      </c>
      <c r="N8" s="868"/>
      <c r="O8" s="869" t="s">
        <v>21</v>
      </c>
      <c r="P8" s="870"/>
      <c r="Q8" s="868" t="s">
        <v>22</v>
      </c>
      <c r="R8" s="868"/>
      <c r="S8" s="868" t="s">
        <v>23</v>
      </c>
      <c r="T8" s="868"/>
      <c r="U8" s="868" t="s">
        <v>24</v>
      </c>
      <c r="V8" s="868"/>
      <c r="W8" s="868" t="s">
        <v>25</v>
      </c>
      <c r="X8" s="868"/>
      <c r="Y8" s="833" t="s">
        <v>26</v>
      </c>
      <c r="Z8" s="836" t="s">
        <v>27</v>
      </c>
    </row>
    <row r="9" spans="1:26" s="193" customFormat="1" ht="58.25" customHeight="1">
      <c r="A9" s="192"/>
      <c r="C9" s="866"/>
      <c r="D9" s="866"/>
      <c r="E9" s="194"/>
      <c r="F9" s="194"/>
      <c r="G9" s="194"/>
      <c r="H9" s="194"/>
      <c r="I9" s="866"/>
      <c r="J9" s="867"/>
      <c r="K9" s="195" t="s">
        <v>28</v>
      </c>
      <c r="L9" s="196" t="s">
        <v>29</v>
      </c>
      <c r="M9" s="197" t="s">
        <v>28</v>
      </c>
      <c r="N9" s="196" t="s">
        <v>29</v>
      </c>
      <c r="O9" s="197" t="s">
        <v>30</v>
      </c>
      <c r="P9" s="196" t="s">
        <v>29</v>
      </c>
      <c r="Q9" s="197" t="s">
        <v>30</v>
      </c>
      <c r="R9" s="196" t="s">
        <v>29</v>
      </c>
      <c r="S9" s="197" t="s">
        <v>28</v>
      </c>
      <c r="T9" s="196" t="s">
        <v>29</v>
      </c>
      <c r="U9" s="198" t="s">
        <v>30</v>
      </c>
      <c r="V9" s="196" t="s">
        <v>29</v>
      </c>
      <c r="W9" s="199" t="s">
        <v>28</v>
      </c>
      <c r="X9" s="200" t="s">
        <v>29</v>
      </c>
      <c r="Y9" s="834"/>
      <c r="Z9" s="837"/>
    </row>
    <row r="10" spans="1:26" ht="69" customHeight="1">
      <c r="C10" s="840"/>
      <c r="D10" s="840"/>
      <c r="E10" s="194"/>
      <c r="F10" s="194"/>
      <c r="G10" s="194"/>
      <c r="H10" s="194"/>
      <c r="I10" s="840"/>
      <c r="J10" s="842"/>
      <c r="K10" s="201">
        <f t="shared" ref="K10:X10" si="0">+K11+K12+K13+K14+K15+K16+K17+K18+K19++K20+K21</f>
        <v>0</v>
      </c>
      <c r="L10" s="201">
        <f t="shared" si="0"/>
        <v>0</v>
      </c>
      <c r="M10" s="201">
        <f t="shared" si="0"/>
        <v>0</v>
      </c>
      <c r="N10" s="201">
        <f t="shared" si="0"/>
        <v>0</v>
      </c>
      <c r="O10" s="201">
        <f t="shared" si="0"/>
        <v>277400</v>
      </c>
      <c r="P10" s="201">
        <f t="shared" si="0"/>
        <v>269400</v>
      </c>
      <c r="Q10" s="201">
        <f t="shared" si="0"/>
        <v>0</v>
      </c>
      <c r="R10" s="201">
        <f t="shared" si="0"/>
        <v>0</v>
      </c>
      <c r="S10" s="201">
        <f t="shared" si="0"/>
        <v>38200</v>
      </c>
      <c r="T10" s="201">
        <f t="shared" si="0"/>
        <v>38175</v>
      </c>
      <c r="U10" s="201">
        <f t="shared" si="0"/>
        <v>0</v>
      </c>
      <c r="V10" s="201">
        <f t="shared" si="0"/>
        <v>0</v>
      </c>
      <c r="W10" s="201">
        <f t="shared" si="0"/>
        <v>315600</v>
      </c>
      <c r="X10" s="201">
        <f t="shared" si="0"/>
        <v>307575</v>
      </c>
      <c r="Y10" s="835"/>
      <c r="Z10" s="838"/>
    </row>
    <row r="11" spans="1:26" ht="52">
      <c r="B11" s="182">
        <v>302</v>
      </c>
      <c r="C11" s="202" t="s">
        <v>199</v>
      </c>
      <c r="D11" s="203" t="s">
        <v>200</v>
      </c>
      <c r="E11" s="204">
        <v>0.3</v>
      </c>
      <c r="F11" s="205">
        <v>4</v>
      </c>
      <c r="G11" s="205">
        <v>1</v>
      </c>
      <c r="H11" s="204">
        <v>0.25</v>
      </c>
      <c r="I11" s="202" t="s">
        <v>201</v>
      </c>
      <c r="J11" s="206" t="s">
        <v>202</v>
      </c>
      <c r="K11" s="207">
        <v>0</v>
      </c>
      <c r="L11" s="207">
        <v>0</v>
      </c>
      <c r="M11" s="207">
        <v>0</v>
      </c>
      <c r="N11" s="207">
        <v>0</v>
      </c>
      <c r="O11" s="207">
        <v>0</v>
      </c>
      <c r="P11" s="208">
        <v>0</v>
      </c>
      <c r="Q11" s="207">
        <v>0</v>
      </c>
      <c r="R11" s="57">
        <v>0</v>
      </c>
      <c r="S11" s="57">
        <v>12500</v>
      </c>
      <c r="T11" s="57">
        <v>12500</v>
      </c>
      <c r="U11" s="57">
        <v>0</v>
      </c>
      <c r="V11" s="57">
        <v>0</v>
      </c>
      <c r="W11" s="57">
        <f>+K11+M11+O11+Q11+S11+U11</f>
        <v>12500</v>
      </c>
      <c r="X11" s="36">
        <f>+L11+N11+P11+R11+T11+V11</f>
        <v>12500</v>
      </c>
      <c r="Y11" s="209">
        <v>11638</v>
      </c>
      <c r="Z11" s="210" t="s">
        <v>203</v>
      </c>
    </row>
    <row r="12" spans="1:26" ht="30">
      <c r="A12" s="182"/>
      <c r="B12" s="182">
        <v>309</v>
      </c>
      <c r="C12" s="202" t="s">
        <v>204</v>
      </c>
      <c r="D12" s="203" t="s">
        <v>205</v>
      </c>
      <c r="E12" s="211">
        <v>1</v>
      </c>
      <c r="F12" s="205">
        <v>4</v>
      </c>
      <c r="G12" s="205">
        <v>1</v>
      </c>
      <c r="H12" s="212">
        <v>25</v>
      </c>
      <c r="I12" s="202" t="s">
        <v>206</v>
      </c>
      <c r="J12" s="206" t="s">
        <v>202</v>
      </c>
      <c r="K12" s="207">
        <v>0</v>
      </c>
      <c r="L12" s="207">
        <v>0</v>
      </c>
      <c r="M12" s="207">
        <v>0</v>
      </c>
      <c r="N12" s="207">
        <v>0</v>
      </c>
      <c r="O12" s="207">
        <v>0</v>
      </c>
      <c r="P12" s="208">
        <v>0</v>
      </c>
      <c r="Q12" s="207">
        <v>0</v>
      </c>
      <c r="R12" s="57">
        <v>0</v>
      </c>
      <c r="S12" s="57">
        <v>0</v>
      </c>
      <c r="T12" s="57">
        <v>0</v>
      </c>
      <c r="U12" s="57">
        <v>0</v>
      </c>
      <c r="V12" s="57">
        <v>0</v>
      </c>
      <c r="W12" s="57">
        <f t="shared" ref="W12:X21" si="1">+K12+M12+O12+Q12+S12+U12</f>
        <v>0</v>
      </c>
      <c r="X12" s="36">
        <f t="shared" si="1"/>
        <v>0</v>
      </c>
      <c r="Y12" s="209">
        <v>11638</v>
      </c>
      <c r="Z12" s="210" t="s">
        <v>203</v>
      </c>
    </row>
    <row r="13" spans="1:26" ht="39">
      <c r="B13" s="182">
        <v>311</v>
      </c>
      <c r="C13" s="202" t="s">
        <v>207</v>
      </c>
      <c r="D13" s="203" t="s">
        <v>208</v>
      </c>
      <c r="E13" s="211">
        <v>1</v>
      </c>
      <c r="F13" s="205">
        <v>1</v>
      </c>
      <c r="G13" s="205">
        <v>1</v>
      </c>
      <c r="H13" s="213">
        <v>0</v>
      </c>
      <c r="I13" s="202" t="s">
        <v>209</v>
      </c>
      <c r="J13" s="206" t="s">
        <v>210</v>
      </c>
      <c r="K13" s="207">
        <v>0</v>
      </c>
      <c r="L13" s="207">
        <v>0</v>
      </c>
      <c r="M13" s="207">
        <v>0</v>
      </c>
      <c r="N13" s="207">
        <v>0</v>
      </c>
      <c r="O13" s="207">
        <v>0</v>
      </c>
      <c r="P13" s="208">
        <v>0</v>
      </c>
      <c r="Q13" s="207">
        <v>0</v>
      </c>
      <c r="R13" s="57">
        <v>0</v>
      </c>
      <c r="S13" s="57">
        <v>13825</v>
      </c>
      <c r="T13" s="57">
        <v>13825</v>
      </c>
      <c r="U13" s="57">
        <v>0</v>
      </c>
      <c r="V13" s="57">
        <v>0</v>
      </c>
      <c r="W13" s="57">
        <f t="shared" si="1"/>
        <v>13825</v>
      </c>
      <c r="X13" s="36">
        <f t="shared" si="1"/>
        <v>13825</v>
      </c>
      <c r="Y13" s="214" t="s">
        <v>211</v>
      </c>
      <c r="Z13" s="210" t="s">
        <v>203</v>
      </c>
    </row>
    <row r="14" spans="1:26" ht="39">
      <c r="B14" s="182">
        <v>312</v>
      </c>
      <c r="C14" s="202" t="s">
        <v>212</v>
      </c>
      <c r="D14" s="203" t="s">
        <v>213</v>
      </c>
      <c r="E14" s="215">
        <v>0.4</v>
      </c>
      <c r="F14" s="205">
        <v>4</v>
      </c>
      <c r="G14" s="205">
        <v>1</v>
      </c>
      <c r="H14" s="216">
        <v>25</v>
      </c>
      <c r="I14" s="217" t="s">
        <v>214</v>
      </c>
      <c r="J14" s="206" t="s">
        <v>202</v>
      </c>
      <c r="K14" s="207">
        <v>0</v>
      </c>
      <c r="L14" s="207">
        <v>0</v>
      </c>
      <c r="M14" s="207">
        <v>0</v>
      </c>
      <c r="N14" s="207">
        <v>0</v>
      </c>
      <c r="O14" s="207">
        <v>0</v>
      </c>
      <c r="P14" s="208">
        <v>0</v>
      </c>
      <c r="Q14" s="207">
        <v>0</v>
      </c>
      <c r="R14" s="57">
        <v>0</v>
      </c>
      <c r="S14" s="57">
        <v>4175</v>
      </c>
      <c r="T14" s="57">
        <v>4150</v>
      </c>
      <c r="U14" s="57">
        <v>0</v>
      </c>
      <c r="V14" s="57">
        <v>0</v>
      </c>
      <c r="W14" s="57">
        <f t="shared" si="1"/>
        <v>4175</v>
      </c>
      <c r="X14" s="36">
        <f t="shared" si="1"/>
        <v>4150</v>
      </c>
      <c r="Y14" s="209">
        <v>11638</v>
      </c>
      <c r="Z14" s="210" t="s">
        <v>203</v>
      </c>
    </row>
    <row r="15" spans="1:26" ht="26">
      <c r="B15" s="182">
        <v>308</v>
      </c>
      <c r="C15" s="202" t="s">
        <v>215</v>
      </c>
      <c r="D15" s="203" t="s">
        <v>216</v>
      </c>
      <c r="E15" s="211">
        <v>1</v>
      </c>
      <c r="F15" s="218">
        <v>1</v>
      </c>
      <c r="G15" s="205">
        <v>1</v>
      </c>
      <c r="H15" s="203">
        <v>0</v>
      </c>
      <c r="I15" s="219" t="s">
        <v>217</v>
      </c>
      <c r="J15" s="206" t="s">
        <v>218</v>
      </c>
      <c r="K15" s="207">
        <v>0</v>
      </c>
      <c r="L15" s="207">
        <v>0</v>
      </c>
      <c r="M15" s="207">
        <v>0</v>
      </c>
      <c r="N15" s="207">
        <v>0</v>
      </c>
      <c r="O15" s="207">
        <v>0</v>
      </c>
      <c r="P15" s="208">
        <v>0</v>
      </c>
      <c r="Q15" s="207">
        <v>0</v>
      </c>
      <c r="R15" s="57">
        <v>0</v>
      </c>
      <c r="S15" s="57">
        <v>0</v>
      </c>
      <c r="T15" s="57">
        <v>0</v>
      </c>
      <c r="U15" s="57">
        <v>0</v>
      </c>
      <c r="V15" s="57">
        <v>0</v>
      </c>
      <c r="W15" s="57">
        <f t="shared" si="1"/>
        <v>0</v>
      </c>
      <c r="X15" s="36">
        <f t="shared" si="1"/>
        <v>0</v>
      </c>
      <c r="Y15" s="209">
        <v>11638</v>
      </c>
      <c r="Z15" s="210" t="s">
        <v>203</v>
      </c>
    </row>
    <row r="16" spans="1:26" ht="29">
      <c r="B16" s="182">
        <v>310</v>
      </c>
      <c r="C16" s="202" t="s">
        <v>219</v>
      </c>
      <c r="D16" s="203" t="s">
        <v>216</v>
      </c>
      <c r="E16" s="211">
        <v>1</v>
      </c>
      <c r="F16" s="218">
        <v>1</v>
      </c>
      <c r="G16" s="205">
        <v>1</v>
      </c>
      <c r="H16" s="203">
        <v>0</v>
      </c>
      <c r="I16" s="220" t="s">
        <v>220</v>
      </c>
      <c r="J16" s="206" t="s">
        <v>218</v>
      </c>
      <c r="K16" s="207">
        <v>0</v>
      </c>
      <c r="L16" s="207">
        <v>0</v>
      </c>
      <c r="M16" s="207">
        <v>0</v>
      </c>
      <c r="N16" s="207">
        <v>0</v>
      </c>
      <c r="O16" s="207">
        <v>0</v>
      </c>
      <c r="P16" s="208">
        <v>0</v>
      </c>
      <c r="Q16" s="207">
        <v>0</v>
      </c>
      <c r="R16" s="57">
        <v>0</v>
      </c>
      <c r="S16" s="57">
        <v>7700</v>
      </c>
      <c r="T16" s="57">
        <v>7700</v>
      </c>
      <c r="U16" s="57">
        <v>0</v>
      </c>
      <c r="V16" s="57">
        <v>0</v>
      </c>
      <c r="W16" s="57">
        <f t="shared" si="1"/>
        <v>7700</v>
      </c>
      <c r="X16" s="36">
        <f t="shared" si="1"/>
        <v>7700</v>
      </c>
      <c r="Y16" s="209">
        <v>11638</v>
      </c>
      <c r="Z16" s="210" t="s">
        <v>203</v>
      </c>
    </row>
    <row r="17" spans="2:26" ht="32">
      <c r="B17" s="182">
        <v>303</v>
      </c>
      <c r="C17" s="202" t="s">
        <v>221</v>
      </c>
      <c r="D17" s="203" t="s">
        <v>216</v>
      </c>
      <c r="E17" s="211">
        <v>1</v>
      </c>
      <c r="F17" s="218">
        <v>1</v>
      </c>
      <c r="G17" s="205">
        <v>1</v>
      </c>
      <c r="H17" s="216">
        <v>0</v>
      </c>
      <c r="I17" s="219" t="s">
        <v>222</v>
      </c>
      <c r="J17" s="206" t="s">
        <v>202</v>
      </c>
      <c r="K17" s="207">
        <v>0</v>
      </c>
      <c r="L17" s="207">
        <v>0</v>
      </c>
      <c r="M17" s="207">
        <v>0</v>
      </c>
      <c r="N17" s="207">
        <v>0</v>
      </c>
      <c r="O17" s="207">
        <v>0</v>
      </c>
      <c r="P17" s="208">
        <v>0</v>
      </c>
      <c r="Q17" s="207">
        <v>0</v>
      </c>
      <c r="R17" s="57">
        <v>0</v>
      </c>
      <c r="S17" s="57">
        <v>0</v>
      </c>
      <c r="T17" s="57">
        <v>0</v>
      </c>
      <c r="U17" s="57">
        <v>0</v>
      </c>
      <c r="V17" s="57">
        <v>0</v>
      </c>
      <c r="W17" s="57">
        <f t="shared" si="1"/>
        <v>0</v>
      </c>
      <c r="X17" s="36">
        <f t="shared" si="1"/>
        <v>0</v>
      </c>
      <c r="Y17" s="214" t="s">
        <v>211</v>
      </c>
      <c r="Z17" s="210" t="s">
        <v>203</v>
      </c>
    </row>
    <row r="18" spans="2:26" ht="32">
      <c r="B18" s="182">
        <v>304</v>
      </c>
      <c r="C18" s="202" t="s">
        <v>223</v>
      </c>
      <c r="D18" s="221" t="s">
        <v>224</v>
      </c>
      <c r="E18" s="211">
        <v>4</v>
      </c>
      <c r="F18" s="218">
        <v>4</v>
      </c>
      <c r="G18" s="205">
        <v>1</v>
      </c>
      <c r="H18" s="221">
        <v>25</v>
      </c>
      <c r="I18" s="217" t="s">
        <v>225</v>
      </c>
      <c r="J18" s="206" t="s">
        <v>218</v>
      </c>
      <c r="K18" s="207">
        <v>0</v>
      </c>
      <c r="L18" s="207">
        <v>0</v>
      </c>
      <c r="M18" s="207">
        <v>0</v>
      </c>
      <c r="N18" s="207">
        <v>0</v>
      </c>
      <c r="O18" s="207">
        <v>0</v>
      </c>
      <c r="P18" s="208">
        <v>0</v>
      </c>
      <c r="Q18" s="207">
        <v>0</v>
      </c>
      <c r="R18" s="57">
        <v>0</v>
      </c>
      <c r="S18" s="57">
        <v>0</v>
      </c>
      <c r="T18" s="57">
        <v>0</v>
      </c>
      <c r="U18" s="57">
        <v>0</v>
      </c>
      <c r="V18" s="57">
        <v>0</v>
      </c>
      <c r="W18" s="57">
        <f t="shared" si="1"/>
        <v>0</v>
      </c>
      <c r="X18" s="36">
        <f t="shared" si="1"/>
        <v>0</v>
      </c>
      <c r="Y18" s="214" t="s">
        <v>211</v>
      </c>
      <c r="Z18" s="210" t="s">
        <v>203</v>
      </c>
    </row>
    <row r="19" spans="2:26" ht="52">
      <c r="B19" s="182">
        <v>305</v>
      </c>
      <c r="C19" s="202" t="s">
        <v>226</v>
      </c>
      <c r="D19" s="203" t="s">
        <v>227</v>
      </c>
      <c r="E19" s="222">
        <v>1</v>
      </c>
      <c r="F19" s="218">
        <v>1</v>
      </c>
      <c r="G19" s="205">
        <v>1</v>
      </c>
      <c r="H19" s="221">
        <v>0</v>
      </c>
      <c r="I19" s="217" t="s">
        <v>228</v>
      </c>
      <c r="J19" s="206" t="s">
        <v>202</v>
      </c>
      <c r="K19" s="207">
        <v>0</v>
      </c>
      <c r="L19" s="207">
        <v>0</v>
      </c>
      <c r="M19" s="207">
        <v>0</v>
      </c>
      <c r="N19" s="207">
        <v>0</v>
      </c>
      <c r="O19" s="207">
        <v>0</v>
      </c>
      <c r="P19" s="208">
        <v>0</v>
      </c>
      <c r="Q19" s="207">
        <v>0</v>
      </c>
      <c r="R19" s="57">
        <v>0</v>
      </c>
      <c r="S19" s="57">
        <v>0</v>
      </c>
      <c r="T19" s="57">
        <v>0</v>
      </c>
      <c r="U19" s="57">
        <v>0</v>
      </c>
      <c r="V19" s="57">
        <v>0</v>
      </c>
      <c r="W19" s="57">
        <f t="shared" si="1"/>
        <v>0</v>
      </c>
      <c r="X19" s="36">
        <f t="shared" si="1"/>
        <v>0</v>
      </c>
      <c r="Y19" s="209">
        <v>11638</v>
      </c>
      <c r="Z19" s="210" t="s">
        <v>203</v>
      </c>
    </row>
    <row r="20" spans="2:26" ht="65">
      <c r="B20" s="182">
        <v>281</v>
      </c>
      <c r="C20" s="202" t="s">
        <v>229</v>
      </c>
      <c r="D20" s="203" t="s">
        <v>230</v>
      </c>
      <c r="E20" s="222">
        <v>4</v>
      </c>
      <c r="F20" s="218">
        <v>4</v>
      </c>
      <c r="G20" s="205">
        <v>1</v>
      </c>
      <c r="H20" s="203">
        <v>25</v>
      </c>
      <c r="I20" s="217" t="s">
        <v>231</v>
      </c>
      <c r="J20" s="206" t="s">
        <v>202</v>
      </c>
      <c r="K20" s="207">
        <v>0</v>
      </c>
      <c r="L20" s="207">
        <v>0</v>
      </c>
      <c r="M20" s="207">
        <v>0</v>
      </c>
      <c r="N20" s="207">
        <v>0</v>
      </c>
      <c r="O20" s="207">
        <v>110000</v>
      </c>
      <c r="P20" s="207">
        <v>102000</v>
      </c>
      <c r="Q20" s="207">
        <v>0</v>
      </c>
      <c r="R20" s="57">
        <v>0</v>
      </c>
      <c r="S20" s="57">
        <v>0</v>
      </c>
      <c r="T20" s="57">
        <v>0</v>
      </c>
      <c r="U20" s="57">
        <v>0</v>
      </c>
      <c r="V20" s="57">
        <v>0</v>
      </c>
      <c r="W20" s="57">
        <f t="shared" si="1"/>
        <v>110000</v>
      </c>
      <c r="X20" s="36">
        <f t="shared" si="1"/>
        <v>102000</v>
      </c>
      <c r="Y20" s="209">
        <v>11638</v>
      </c>
      <c r="Z20" s="210" t="s">
        <v>203</v>
      </c>
    </row>
    <row r="21" spans="2:26" ht="52">
      <c r="B21" s="182">
        <v>278</v>
      </c>
      <c r="C21" s="202" t="s">
        <v>232</v>
      </c>
      <c r="D21" s="222" t="s">
        <v>233</v>
      </c>
      <c r="E21" s="223">
        <v>1</v>
      </c>
      <c r="F21" s="218">
        <v>1</v>
      </c>
      <c r="G21" s="218">
        <v>1</v>
      </c>
      <c r="H21" s="218">
        <v>25</v>
      </c>
      <c r="I21" s="222" t="s">
        <v>234</v>
      </c>
      <c r="J21" s="224" t="s">
        <v>235</v>
      </c>
      <c r="K21" s="207">
        <v>0</v>
      </c>
      <c r="L21" s="207">
        <v>0</v>
      </c>
      <c r="M21" s="207">
        <v>0</v>
      </c>
      <c r="N21" s="207">
        <v>0</v>
      </c>
      <c r="O21" s="207">
        <v>167400</v>
      </c>
      <c r="P21" s="207">
        <v>167400</v>
      </c>
      <c r="Q21" s="207">
        <v>0</v>
      </c>
      <c r="R21" s="57">
        <v>0</v>
      </c>
      <c r="S21" s="57">
        <v>0</v>
      </c>
      <c r="T21" s="57">
        <v>0</v>
      </c>
      <c r="U21" s="57">
        <v>0</v>
      </c>
      <c r="V21" s="57">
        <v>0</v>
      </c>
      <c r="W21" s="57">
        <f t="shared" si="1"/>
        <v>167400</v>
      </c>
      <c r="X21" s="36">
        <f t="shared" si="1"/>
        <v>167400</v>
      </c>
      <c r="Y21" s="214" t="s">
        <v>211</v>
      </c>
      <c r="Z21" s="210" t="s">
        <v>203</v>
      </c>
    </row>
    <row r="22" spans="2:26" ht="16">
      <c r="C22" s="225"/>
      <c r="D22" s="222"/>
      <c r="E22" s="226"/>
      <c r="F22" s="227"/>
      <c r="G22" s="226"/>
      <c r="H22" s="226"/>
      <c r="I22" s="46"/>
      <c r="J22" s="224"/>
      <c r="K22" s="138"/>
      <c r="L22" s="138"/>
      <c r="M22" s="138"/>
      <c r="N22" s="138"/>
      <c r="O22" s="138"/>
      <c r="P22" s="138"/>
      <c r="Q22" s="138"/>
      <c r="R22" s="76"/>
      <c r="S22" s="76"/>
      <c r="T22" s="76"/>
      <c r="U22" s="76"/>
      <c r="V22" s="76"/>
      <c r="W22" s="76"/>
      <c r="X22" s="44"/>
      <c r="Y22" s="228"/>
      <c r="Z22" s="229"/>
    </row>
    <row r="23" spans="2:26" ht="13.75" customHeight="1">
      <c r="C23" s="855" t="s">
        <v>236</v>
      </c>
      <c r="D23" s="855"/>
      <c r="E23" s="855"/>
      <c r="F23" s="855"/>
      <c r="G23" s="855"/>
      <c r="H23" s="855"/>
      <c r="I23" s="855"/>
      <c r="J23" s="855"/>
      <c r="K23" s="856">
        <f t="shared" ref="K23" si="2">SUM(K30:K34)</f>
        <v>0</v>
      </c>
      <c r="L23" s="843">
        <f t="shared" ref="L23" si="3">SUM(L30:L34)</f>
        <v>0</v>
      </c>
      <c r="M23" s="859">
        <f>+M28</f>
        <v>616800</v>
      </c>
      <c r="N23" s="859">
        <f>+N28</f>
        <v>616800</v>
      </c>
      <c r="O23" s="859">
        <v>0</v>
      </c>
      <c r="P23" s="843">
        <v>0</v>
      </c>
      <c r="Q23" s="849">
        <f t="shared" ref="Q23:V23" si="4">SUM(Q30:Q34)</f>
        <v>0</v>
      </c>
      <c r="R23" s="843">
        <f t="shared" si="4"/>
        <v>0</v>
      </c>
      <c r="S23" s="849">
        <f t="shared" si="4"/>
        <v>0</v>
      </c>
      <c r="T23" s="843">
        <f t="shared" si="4"/>
        <v>0</v>
      </c>
      <c r="U23" s="849">
        <f t="shared" si="4"/>
        <v>0</v>
      </c>
      <c r="V23" s="843">
        <f t="shared" si="4"/>
        <v>0</v>
      </c>
      <c r="W23" s="846">
        <f>+K23+M23+O23+Q23+S23+U23</f>
        <v>616800</v>
      </c>
      <c r="X23" s="739">
        <f>+L23+N23+P23+R23+T23+V23</f>
        <v>616800</v>
      </c>
      <c r="Y23" s="833" t="s">
        <v>26</v>
      </c>
      <c r="Z23" s="836" t="s">
        <v>27</v>
      </c>
    </row>
    <row r="24" spans="2:26">
      <c r="C24" s="862" t="s">
        <v>237</v>
      </c>
      <c r="D24" s="863"/>
      <c r="E24" s="863"/>
      <c r="F24" s="863"/>
      <c r="G24" s="863"/>
      <c r="H24" s="863"/>
      <c r="I24" s="863"/>
      <c r="J24" s="864"/>
      <c r="K24" s="857"/>
      <c r="L24" s="844"/>
      <c r="M24" s="860"/>
      <c r="N24" s="860"/>
      <c r="O24" s="860"/>
      <c r="P24" s="844"/>
      <c r="Q24" s="850"/>
      <c r="R24" s="844"/>
      <c r="S24" s="850"/>
      <c r="T24" s="844"/>
      <c r="U24" s="850"/>
      <c r="V24" s="844"/>
      <c r="W24" s="847"/>
      <c r="X24" s="740"/>
      <c r="Y24" s="834"/>
      <c r="Z24" s="837"/>
    </row>
    <row r="25" spans="2:26" ht="45.65" customHeight="1">
      <c r="C25" s="230" t="s">
        <v>4</v>
      </c>
      <c r="D25" s="230" t="s">
        <v>238</v>
      </c>
      <c r="E25" s="230"/>
      <c r="F25" s="230"/>
      <c r="G25" s="230"/>
      <c r="H25" s="230"/>
      <c r="I25" s="230"/>
      <c r="J25" s="230"/>
      <c r="K25" s="857"/>
      <c r="L25" s="844"/>
      <c r="M25" s="860"/>
      <c r="N25" s="860"/>
      <c r="O25" s="860"/>
      <c r="P25" s="844"/>
      <c r="Q25" s="850"/>
      <c r="R25" s="844"/>
      <c r="S25" s="850"/>
      <c r="T25" s="844"/>
      <c r="U25" s="850"/>
      <c r="V25" s="844"/>
      <c r="W25" s="847"/>
      <c r="X25" s="740"/>
      <c r="Y25" s="834"/>
      <c r="Z25" s="837"/>
    </row>
    <row r="26" spans="2:26" ht="24.65" customHeight="1">
      <c r="C26" s="839" t="s">
        <v>11</v>
      </c>
      <c r="D26" s="839" t="s">
        <v>12</v>
      </c>
      <c r="E26" s="194" t="s">
        <v>13</v>
      </c>
      <c r="F26" s="194" t="s">
        <v>14</v>
      </c>
      <c r="G26" s="194" t="s">
        <v>15</v>
      </c>
      <c r="H26" s="194" t="s">
        <v>16</v>
      </c>
      <c r="I26" s="231"/>
      <c r="J26" s="841" t="s">
        <v>18</v>
      </c>
      <c r="K26" s="857"/>
      <c r="L26" s="844"/>
      <c r="M26" s="860"/>
      <c r="N26" s="860"/>
      <c r="O26" s="860"/>
      <c r="P26" s="844"/>
      <c r="Q26" s="850"/>
      <c r="R26" s="844"/>
      <c r="S26" s="850"/>
      <c r="T26" s="844"/>
      <c r="U26" s="850"/>
      <c r="V26" s="844"/>
      <c r="W26" s="847"/>
      <c r="X26" s="740"/>
      <c r="Y26" s="834"/>
      <c r="Z26" s="837"/>
    </row>
    <row r="27" spans="2:26">
      <c r="C27" s="840"/>
      <c r="D27" s="840"/>
      <c r="E27" s="194"/>
      <c r="F27" s="194"/>
      <c r="G27" s="194"/>
      <c r="H27" s="194"/>
      <c r="I27" s="194" t="s">
        <v>96</v>
      </c>
      <c r="J27" s="842"/>
      <c r="K27" s="858"/>
      <c r="L27" s="845"/>
      <c r="M27" s="861"/>
      <c r="N27" s="861"/>
      <c r="O27" s="861"/>
      <c r="P27" s="845"/>
      <c r="Q27" s="851"/>
      <c r="R27" s="845"/>
      <c r="S27" s="851"/>
      <c r="T27" s="845"/>
      <c r="U27" s="851"/>
      <c r="V27" s="845"/>
      <c r="W27" s="848"/>
      <c r="X27" s="741"/>
      <c r="Y27" s="835"/>
      <c r="Z27" s="838"/>
    </row>
    <row r="28" spans="2:26" ht="52">
      <c r="B28" s="182">
        <v>281</v>
      </c>
      <c r="C28" s="202" t="s">
        <v>239</v>
      </c>
      <c r="D28" s="203" t="s">
        <v>200</v>
      </c>
      <c r="E28" s="203">
        <v>4</v>
      </c>
      <c r="F28" s="203">
        <v>4</v>
      </c>
      <c r="G28" s="203">
        <v>1</v>
      </c>
      <c r="H28" s="203">
        <v>25</v>
      </c>
      <c r="I28" s="210" t="s">
        <v>240</v>
      </c>
      <c r="J28" s="206" t="s">
        <v>241</v>
      </c>
      <c r="K28" s="207">
        <v>0</v>
      </c>
      <c r="L28" s="207">
        <v>0</v>
      </c>
      <c r="M28" s="207">
        <v>616800</v>
      </c>
      <c r="N28" s="207">
        <v>616800</v>
      </c>
      <c r="O28" s="207">
        <v>0</v>
      </c>
      <c r="P28" s="207">
        <v>0</v>
      </c>
      <c r="Q28" s="207">
        <v>0</v>
      </c>
      <c r="R28" s="57">
        <v>0</v>
      </c>
      <c r="S28" s="57">
        <v>0</v>
      </c>
      <c r="T28" s="57">
        <v>0</v>
      </c>
      <c r="U28" s="57">
        <v>0</v>
      </c>
      <c r="V28" s="57">
        <v>0</v>
      </c>
      <c r="W28" s="57">
        <v>0</v>
      </c>
      <c r="X28" s="57">
        <v>0</v>
      </c>
      <c r="Y28" s="232"/>
      <c r="Z28" s="210" t="s">
        <v>203</v>
      </c>
    </row>
    <row r="29" spans="2:26">
      <c r="C29" s="210"/>
      <c r="D29" s="210"/>
      <c r="E29" s="203"/>
      <c r="F29" s="203"/>
      <c r="G29" s="203"/>
      <c r="H29" s="203"/>
      <c r="I29" s="210"/>
      <c r="J29" s="233"/>
      <c r="K29" s="207"/>
      <c r="L29" s="207"/>
      <c r="M29" s="207"/>
      <c r="N29" s="207"/>
      <c r="O29" s="207"/>
      <c r="P29" s="207"/>
      <c r="Q29" s="207"/>
      <c r="R29" s="57"/>
      <c r="S29" s="57"/>
      <c r="T29" s="57"/>
      <c r="U29" s="57"/>
      <c r="V29" s="57"/>
      <c r="W29" s="57"/>
      <c r="X29" s="57"/>
      <c r="Y29" s="232"/>
      <c r="Z29" s="232"/>
    </row>
    <row r="30" spans="2:26" ht="16">
      <c r="C30" s="210"/>
      <c r="D30" s="210"/>
      <c r="E30" s="203"/>
      <c r="F30" s="203"/>
      <c r="G30" s="203"/>
      <c r="H30" s="203"/>
      <c r="I30" s="217"/>
      <c r="J30" s="217"/>
      <c r="K30" s="234"/>
      <c r="L30" s="234"/>
      <c r="M30" s="234"/>
      <c r="N30" s="234"/>
      <c r="O30" s="234"/>
      <c r="P30" s="234"/>
      <c r="Q30" s="234"/>
      <c r="R30" s="235"/>
      <c r="S30" s="235"/>
      <c r="T30" s="235"/>
      <c r="U30" s="235"/>
      <c r="V30" s="235"/>
      <c r="W30" s="76"/>
      <c r="X30" s="76"/>
      <c r="Y30" s="236"/>
      <c r="Z30" s="237"/>
    </row>
    <row r="31" spans="2:26">
      <c r="C31" s="852" t="s">
        <v>242</v>
      </c>
      <c r="D31" s="852"/>
      <c r="E31" s="852"/>
      <c r="F31" s="852"/>
      <c r="G31" s="852"/>
      <c r="H31" s="852"/>
      <c r="I31" s="852"/>
      <c r="J31" s="852"/>
      <c r="K31" s="849">
        <f>SUM(K36:K38)</f>
        <v>0</v>
      </c>
      <c r="L31" s="843">
        <v>0</v>
      </c>
      <c r="M31" s="849">
        <f t="shared" ref="M31:V31" si="5">SUM(M36:M38)</f>
        <v>0</v>
      </c>
      <c r="N31" s="843">
        <f t="shared" si="5"/>
        <v>0</v>
      </c>
      <c r="O31" s="849">
        <f t="shared" si="5"/>
        <v>43450</v>
      </c>
      <c r="P31" s="843">
        <f t="shared" si="5"/>
        <v>43450</v>
      </c>
      <c r="Q31" s="849">
        <f t="shared" si="5"/>
        <v>0</v>
      </c>
      <c r="R31" s="843">
        <f t="shared" si="5"/>
        <v>0</v>
      </c>
      <c r="S31" s="849">
        <f t="shared" si="5"/>
        <v>0</v>
      </c>
      <c r="T31" s="843">
        <f t="shared" si="5"/>
        <v>0</v>
      </c>
      <c r="U31" s="849">
        <f t="shared" si="5"/>
        <v>0</v>
      </c>
      <c r="V31" s="843">
        <f t="shared" si="5"/>
        <v>0</v>
      </c>
      <c r="W31" s="846">
        <f>+K31+M31+O31+Q31+S31+U31</f>
        <v>43450</v>
      </c>
      <c r="X31" s="739">
        <f>+L31+N31+P31+R31+T31+V31</f>
        <v>43450</v>
      </c>
      <c r="Y31" s="833" t="s">
        <v>26</v>
      </c>
      <c r="Z31" s="836" t="s">
        <v>27</v>
      </c>
    </row>
    <row r="32" spans="2:26">
      <c r="C32" s="852" t="s">
        <v>243</v>
      </c>
      <c r="D32" s="852"/>
      <c r="E32" s="852"/>
      <c r="F32" s="852"/>
      <c r="G32" s="852"/>
      <c r="H32" s="852"/>
      <c r="I32" s="852"/>
      <c r="J32" s="852"/>
      <c r="K32" s="850"/>
      <c r="L32" s="844"/>
      <c r="M32" s="850"/>
      <c r="N32" s="844"/>
      <c r="O32" s="850"/>
      <c r="P32" s="844"/>
      <c r="Q32" s="850"/>
      <c r="R32" s="844"/>
      <c r="S32" s="850"/>
      <c r="T32" s="844"/>
      <c r="U32" s="850"/>
      <c r="V32" s="844"/>
      <c r="W32" s="847"/>
      <c r="X32" s="740"/>
      <c r="Y32" s="834"/>
      <c r="Z32" s="837"/>
    </row>
    <row r="33" spans="2:26">
      <c r="C33" s="238" t="s">
        <v>4</v>
      </c>
      <c r="D33" s="853" t="s">
        <v>244</v>
      </c>
      <c r="E33" s="853"/>
      <c r="F33" s="853"/>
      <c r="G33" s="853"/>
      <c r="H33" s="853"/>
      <c r="I33" s="853"/>
      <c r="J33" s="854"/>
      <c r="K33" s="850"/>
      <c r="L33" s="844"/>
      <c r="M33" s="850"/>
      <c r="N33" s="844"/>
      <c r="O33" s="850"/>
      <c r="P33" s="844"/>
      <c r="Q33" s="850"/>
      <c r="R33" s="844"/>
      <c r="S33" s="850"/>
      <c r="T33" s="844"/>
      <c r="U33" s="850"/>
      <c r="V33" s="844"/>
      <c r="W33" s="847"/>
      <c r="X33" s="740"/>
      <c r="Y33" s="834"/>
      <c r="Z33" s="837"/>
    </row>
    <row r="34" spans="2:26" ht="38.4" customHeight="1">
      <c r="C34" s="839" t="s">
        <v>11</v>
      </c>
      <c r="D34" s="839" t="s">
        <v>12</v>
      </c>
      <c r="E34" s="194" t="s">
        <v>13</v>
      </c>
      <c r="F34" s="194" t="s">
        <v>14</v>
      </c>
      <c r="G34" s="194" t="s">
        <v>15</v>
      </c>
      <c r="H34" s="194" t="s">
        <v>16</v>
      </c>
      <c r="I34" s="231"/>
      <c r="J34" s="841" t="s">
        <v>18</v>
      </c>
      <c r="K34" s="850"/>
      <c r="L34" s="844"/>
      <c r="M34" s="850"/>
      <c r="N34" s="844"/>
      <c r="O34" s="850"/>
      <c r="P34" s="844"/>
      <c r="Q34" s="850"/>
      <c r="R34" s="844"/>
      <c r="S34" s="850"/>
      <c r="T34" s="844"/>
      <c r="U34" s="850"/>
      <c r="V34" s="844"/>
      <c r="W34" s="847"/>
      <c r="X34" s="740"/>
      <c r="Y34" s="834"/>
      <c r="Z34" s="837"/>
    </row>
    <row r="35" spans="2:26">
      <c r="C35" s="840"/>
      <c r="D35" s="840"/>
      <c r="E35" s="194"/>
      <c r="F35" s="194"/>
      <c r="G35" s="194"/>
      <c r="H35" s="194"/>
      <c r="I35" s="194" t="s">
        <v>96</v>
      </c>
      <c r="J35" s="842"/>
      <c r="K35" s="851"/>
      <c r="L35" s="845"/>
      <c r="M35" s="851"/>
      <c r="N35" s="845"/>
      <c r="O35" s="851"/>
      <c r="P35" s="845"/>
      <c r="Q35" s="851"/>
      <c r="R35" s="845"/>
      <c r="S35" s="851"/>
      <c r="T35" s="845"/>
      <c r="U35" s="851"/>
      <c r="V35" s="845"/>
      <c r="W35" s="848"/>
      <c r="X35" s="741"/>
      <c r="Y35" s="835"/>
      <c r="Z35" s="838"/>
    </row>
    <row r="36" spans="2:26" ht="40">
      <c r="B36" s="182">
        <v>109</v>
      </c>
      <c r="C36" s="202" t="s">
        <v>245</v>
      </c>
      <c r="D36" s="203" t="s">
        <v>230</v>
      </c>
      <c r="E36" s="239">
        <v>4</v>
      </c>
      <c r="F36" s="239">
        <v>4</v>
      </c>
      <c r="G36" s="239">
        <v>1</v>
      </c>
      <c r="H36" s="239"/>
      <c r="I36" s="210" t="s">
        <v>244</v>
      </c>
      <c r="J36" s="206" t="s">
        <v>246</v>
      </c>
      <c r="K36" s="207">
        <v>0</v>
      </c>
      <c r="L36" s="207">
        <v>0</v>
      </c>
      <c r="M36" s="207">
        <v>0</v>
      </c>
      <c r="N36" s="207">
        <v>0</v>
      </c>
      <c r="O36" s="207">
        <v>43450</v>
      </c>
      <c r="P36" s="207">
        <v>43450</v>
      </c>
      <c r="Q36" s="207">
        <v>0</v>
      </c>
      <c r="R36" s="207">
        <v>0</v>
      </c>
      <c r="S36" s="207">
        <v>0</v>
      </c>
      <c r="T36" s="207">
        <v>0</v>
      </c>
      <c r="U36" s="207">
        <v>0</v>
      </c>
      <c r="V36" s="207">
        <v>0</v>
      </c>
      <c r="W36" s="207">
        <v>43450</v>
      </c>
      <c r="X36" s="207">
        <v>43450</v>
      </c>
      <c r="Y36" s="240"/>
      <c r="Z36" s="210" t="s">
        <v>203</v>
      </c>
    </row>
    <row r="37" spans="2:26" ht="16">
      <c r="C37" s="241"/>
      <c r="D37" s="242"/>
      <c r="E37" s="243"/>
      <c r="F37" s="243"/>
      <c r="G37" s="243"/>
      <c r="H37" s="243"/>
      <c r="I37" s="244"/>
      <c r="J37" s="245"/>
      <c r="K37" s="246"/>
      <c r="L37" s="246"/>
      <c r="M37" s="246"/>
      <c r="N37" s="246"/>
      <c r="O37" s="246"/>
      <c r="P37" s="246"/>
      <c r="Q37" s="81"/>
      <c r="R37" s="81"/>
      <c r="S37" s="81"/>
      <c r="T37" s="81"/>
      <c r="U37" s="81"/>
      <c r="V37" s="81"/>
      <c r="W37" s="81"/>
      <c r="X37" s="81"/>
      <c r="Y37" s="240"/>
      <c r="Z37" s="247"/>
    </row>
    <row r="38" spans="2:26" ht="16">
      <c r="C38" s="248"/>
      <c r="D38" s="242"/>
      <c r="E38" s="243"/>
      <c r="F38" s="243"/>
      <c r="G38" s="243"/>
      <c r="H38" s="243"/>
      <c r="I38" s="244"/>
      <c r="J38" s="249"/>
      <c r="K38" s="246"/>
      <c r="L38" s="246"/>
      <c r="M38" s="246"/>
      <c r="N38" s="246"/>
      <c r="O38" s="246"/>
      <c r="P38" s="246"/>
      <c r="Q38" s="81"/>
      <c r="R38" s="81"/>
      <c r="S38" s="81"/>
      <c r="T38" s="81"/>
      <c r="U38" s="81"/>
      <c r="V38" s="81"/>
      <c r="W38" s="81"/>
      <c r="X38" s="81"/>
      <c r="Y38" s="240"/>
      <c r="Z38" s="247"/>
    </row>
  </sheetData>
  <mergeCells count="65">
    <mergeCell ref="C6:D6"/>
    <mergeCell ref="E6:J6"/>
    <mergeCell ref="K6:X6"/>
    <mergeCell ref="C1:Y1"/>
    <mergeCell ref="C2:Y2"/>
    <mergeCell ref="C3:J3"/>
    <mergeCell ref="C4:J4"/>
    <mergeCell ref="D5:L5"/>
    <mergeCell ref="K7:X7"/>
    <mergeCell ref="C8:C10"/>
    <mergeCell ref="D8:D10"/>
    <mergeCell ref="I8:I10"/>
    <mergeCell ref="J8:J10"/>
    <mergeCell ref="K8:L8"/>
    <mergeCell ref="M8:N8"/>
    <mergeCell ref="O8:P8"/>
    <mergeCell ref="Q8:R8"/>
    <mergeCell ref="S8:T8"/>
    <mergeCell ref="U8:V8"/>
    <mergeCell ref="W8:X8"/>
    <mergeCell ref="Y8:Y10"/>
    <mergeCell ref="Z8:Z10"/>
    <mergeCell ref="C23:J23"/>
    <mergeCell ref="K23:K27"/>
    <mergeCell ref="L23:L27"/>
    <mergeCell ref="M23:M27"/>
    <mergeCell ref="N23:N27"/>
    <mergeCell ref="O23:O27"/>
    <mergeCell ref="Q23:Q27"/>
    <mergeCell ref="R23:R27"/>
    <mergeCell ref="S23:S27"/>
    <mergeCell ref="T23:T27"/>
    <mergeCell ref="U23:U27"/>
    <mergeCell ref="C24:J24"/>
    <mergeCell ref="C26:C27"/>
    <mergeCell ref="D26:D27"/>
    <mergeCell ref="J26:J27"/>
    <mergeCell ref="P23:P27"/>
    <mergeCell ref="V23:V27"/>
    <mergeCell ref="W23:W27"/>
    <mergeCell ref="X23:X27"/>
    <mergeCell ref="Y23:Y27"/>
    <mergeCell ref="Z23:Z27"/>
    <mergeCell ref="U31:U35"/>
    <mergeCell ref="C31:J31"/>
    <mergeCell ref="K31:K35"/>
    <mergeCell ref="L31:L35"/>
    <mergeCell ref="M31:M35"/>
    <mergeCell ref="N31:N35"/>
    <mergeCell ref="O31:O35"/>
    <mergeCell ref="P31:P35"/>
    <mergeCell ref="Q31:Q35"/>
    <mergeCell ref="R31:R35"/>
    <mergeCell ref="S31:S35"/>
    <mergeCell ref="T31:T35"/>
    <mergeCell ref="C32:J32"/>
    <mergeCell ref="D33:J33"/>
    <mergeCell ref="X31:X35"/>
    <mergeCell ref="Y31:Y35"/>
    <mergeCell ref="Z31:Z35"/>
    <mergeCell ref="C34:C35"/>
    <mergeCell ref="D34:D35"/>
    <mergeCell ref="J34:J35"/>
    <mergeCell ref="V31:V35"/>
    <mergeCell ref="W31:W3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B8D2CD-7F01-483F-AFA8-274C33D865CC}">
  <dimension ref="A1:Z84"/>
  <sheetViews>
    <sheetView view="pageBreakPreview" zoomScale="88" zoomScaleNormal="88" zoomScaleSheetLayoutView="88" workbookViewId="0">
      <pane ySplit="8" topLeftCell="A81" activePane="bottomLeft" state="frozen"/>
      <selection activeCell="A8" sqref="A8"/>
      <selection pane="bottomLeft" activeCell="C95" sqref="C95"/>
    </sheetView>
  </sheetViews>
  <sheetFormatPr baseColWidth="10" defaultColWidth="11" defaultRowHeight="14.5"/>
  <cols>
    <col min="1" max="1" width="7.1796875" style="252" customWidth="1"/>
    <col min="2" max="2" width="49.54296875" style="252" customWidth="1"/>
    <col min="3" max="3" width="33" style="252" bestFit="1" customWidth="1"/>
    <col min="4" max="4" width="12.26953125" style="252" bestFit="1" customWidth="1"/>
    <col min="5" max="5" width="12.453125" style="252" bestFit="1" customWidth="1"/>
    <col min="6" max="6" width="12.26953125" style="282" customWidth="1"/>
    <col min="7" max="7" width="13.7265625" style="252" hidden="1" customWidth="1"/>
    <col min="8" max="8" width="31.7265625" style="336" bestFit="1" customWidth="1"/>
    <col min="9" max="9" width="46.453125" style="336" bestFit="1" customWidth="1"/>
    <col min="10" max="10" width="18.81640625" style="337" customWidth="1"/>
    <col min="11" max="11" width="18.26953125" style="337" customWidth="1"/>
    <col min="12" max="12" width="18.453125" style="337" customWidth="1"/>
    <col min="13" max="13" width="17.54296875" style="337" customWidth="1"/>
    <col min="14" max="14" width="22.54296875" style="337" customWidth="1"/>
    <col min="15" max="15" width="19.1796875" style="337" customWidth="1"/>
    <col min="16" max="16" width="20" style="337" customWidth="1"/>
    <col min="17" max="17" width="13.1796875" style="337" customWidth="1"/>
    <col min="18" max="18" width="16" style="337" customWidth="1"/>
    <col min="19" max="19" width="19.453125" style="337" customWidth="1"/>
    <col min="20" max="20" width="18.1796875" style="337" customWidth="1"/>
    <col min="21" max="21" width="16.7265625" style="337" customWidth="1"/>
    <col min="22" max="22" width="17.7265625" style="337" customWidth="1"/>
    <col min="23" max="23" width="16.81640625" style="337" customWidth="1"/>
    <col min="24" max="24" width="21.1796875" style="252" customWidth="1"/>
    <col min="25" max="25" width="21.81640625" style="252" customWidth="1"/>
    <col min="26" max="16384" width="11" style="252"/>
  </cols>
  <sheetData>
    <row r="1" spans="1:25" ht="18.5">
      <c r="B1" s="952" t="s">
        <v>0</v>
      </c>
      <c r="C1" s="952"/>
      <c r="D1" s="952"/>
      <c r="E1" s="952"/>
      <c r="F1" s="952"/>
      <c r="G1" s="952"/>
      <c r="H1" s="952"/>
      <c r="I1" s="952"/>
      <c r="J1" s="952"/>
      <c r="K1" s="952"/>
      <c r="L1" s="952"/>
      <c r="M1" s="952"/>
      <c r="N1" s="952"/>
      <c r="O1" s="952"/>
      <c r="P1" s="952"/>
      <c r="Q1" s="952"/>
      <c r="R1" s="952"/>
      <c r="S1" s="952"/>
      <c r="T1" s="952"/>
      <c r="U1" s="952"/>
      <c r="V1" s="952"/>
      <c r="W1" s="952"/>
      <c r="X1" s="952"/>
      <c r="Y1" s="253"/>
    </row>
    <row r="2" spans="1:25" ht="18.5">
      <c r="B2" s="952" t="s">
        <v>1</v>
      </c>
      <c r="C2" s="952"/>
      <c r="D2" s="952"/>
      <c r="E2" s="952"/>
      <c r="F2" s="952"/>
      <c r="G2" s="952"/>
      <c r="H2" s="952"/>
      <c r="I2" s="952"/>
      <c r="J2" s="952"/>
      <c r="K2" s="952"/>
      <c r="L2" s="952"/>
      <c r="M2" s="952"/>
      <c r="N2" s="952"/>
      <c r="O2" s="952"/>
      <c r="P2" s="952"/>
      <c r="Q2" s="952"/>
      <c r="R2" s="952"/>
      <c r="S2" s="952"/>
      <c r="T2" s="952"/>
      <c r="U2" s="952"/>
      <c r="V2" s="952"/>
      <c r="W2" s="952"/>
      <c r="X2" s="952"/>
      <c r="Y2" s="253"/>
    </row>
    <row r="3" spans="1:25" ht="18.5">
      <c r="B3" s="953" t="s">
        <v>247</v>
      </c>
      <c r="C3" s="953"/>
      <c r="D3" s="953"/>
      <c r="E3" s="953"/>
      <c r="F3" s="953"/>
      <c r="G3" s="953"/>
      <c r="H3" s="953"/>
      <c r="I3" s="953"/>
      <c r="J3" s="254"/>
      <c r="K3" s="254"/>
      <c r="L3" s="254"/>
      <c r="M3" s="254"/>
      <c r="N3" s="255"/>
      <c r="O3" s="255"/>
      <c r="P3" s="255"/>
      <c r="Q3" s="255"/>
      <c r="R3" s="255"/>
      <c r="S3" s="255"/>
      <c r="T3" s="255"/>
      <c r="U3" s="255"/>
      <c r="V3" s="255"/>
      <c r="W3" s="255"/>
      <c r="X3" s="256"/>
      <c r="Y3" s="253"/>
    </row>
    <row r="4" spans="1:25" ht="18.5">
      <c r="B4" s="953" t="s">
        <v>248</v>
      </c>
      <c r="C4" s="953"/>
      <c r="D4" s="953"/>
      <c r="E4" s="953"/>
      <c r="F4" s="953"/>
      <c r="G4" s="953"/>
      <c r="H4" s="953"/>
      <c r="I4" s="953"/>
      <c r="J4" s="254"/>
      <c r="K4" s="254"/>
      <c r="L4" s="254"/>
      <c r="M4" s="254"/>
      <c r="N4" s="255"/>
      <c r="O4" s="255"/>
      <c r="P4" s="255"/>
      <c r="Q4" s="255"/>
      <c r="R4" s="255"/>
      <c r="S4" s="255"/>
      <c r="T4" s="255"/>
      <c r="U4" s="255"/>
      <c r="V4" s="255"/>
      <c r="W4" s="255"/>
      <c r="X4" s="256"/>
      <c r="Y4" s="253"/>
    </row>
    <row r="5" spans="1:25" ht="18.5">
      <c r="B5" s="257" t="s">
        <v>249</v>
      </c>
      <c r="C5" s="257"/>
      <c r="D5" s="257"/>
      <c r="E5" s="258"/>
      <c r="F5" s="258"/>
      <c r="G5" s="258"/>
      <c r="H5" s="259"/>
      <c r="I5" s="260"/>
      <c r="J5" s="254"/>
      <c r="K5" s="254"/>
      <c r="L5" s="254"/>
      <c r="M5" s="254"/>
      <c r="N5" s="255"/>
      <c r="O5" s="255"/>
      <c r="P5" s="255"/>
      <c r="Q5" s="255"/>
      <c r="R5" s="255"/>
      <c r="S5" s="255"/>
      <c r="T5" s="255"/>
      <c r="U5" s="255"/>
      <c r="V5" s="255"/>
      <c r="W5" s="255"/>
      <c r="X5" s="256"/>
      <c r="Y5" s="253"/>
    </row>
    <row r="6" spans="1:25" ht="21">
      <c r="B6" s="261" t="s">
        <v>250</v>
      </c>
      <c r="C6" s="261"/>
      <c r="D6" s="261"/>
      <c r="E6" s="261"/>
      <c r="F6" s="261"/>
      <c r="G6" s="261"/>
      <c r="H6" s="262"/>
      <c r="I6" s="262"/>
      <c r="J6" s="954" t="s">
        <v>8</v>
      </c>
      <c r="K6" s="954"/>
      <c r="L6" s="954"/>
      <c r="M6" s="954"/>
      <c r="N6" s="954"/>
      <c r="O6" s="954"/>
      <c r="P6" s="954"/>
      <c r="Q6" s="954"/>
      <c r="R6" s="954"/>
      <c r="S6" s="954"/>
      <c r="T6" s="954"/>
      <c r="U6" s="954"/>
      <c r="V6" s="954"/>
      <c r="W6" s="954"/>
      <c r="X6" s="263"/>
      <c r="Y6" s="253"/>
    </row>
    <row r="7" spans="1:25" ht="21">
      <c r="B7" s="264"/>
      <c r="C7" s="264"/>
      <c r="D7" s="264"/>
      <c r="E7" s="265"/>
      <c r="F7" s="265"/>
      <c r="G7" s="265"/>
      <c r="H7" s="266"/>
      <c r="I7" s="267"/>
      <c r="J7" s="955" t="s">
        <v>9</v>
      </c>
      <c r="K7" s="955"/>
      <c r="L7" s="955"/>
      <c r="M7" s="955"/>
      <c r="N7" s="955"/>
      <c r="O7" s="955"/>
      <c r="P7" s="955"/>
      <c r="Q7" s="955"/>
      <c r="R7" s="955"/>
      <c r="S7" s="955"/>
      <c r="T7" s="955"/>
      <c r="U7" s="955"/>
      <c r="V7" s="955"/>
      <c r="W7" s="955"/>
      <c r="X7" s="253"/>
      <c r="Y7" s="253"/>
    </row>
    <row r="8" spans="1:25" ht="48" customHeight="1">
      <c r="B8" s="937" t="s">
        <v>11</v>
      </c>
      <c r="C8" s="934" t="s">
        <v>12</v>
      </c>
      <c r="D8" s="934" t="s">
        <v>13</v>
      </c>
      <c r="E8" s="934" t="s">
        <v>14</v>
      </c>
      <c r="F8" s="938" t="s">
        <v>15</v>
      </c>
      <c r="G8" s="938" t="s">
        <v>16</v>
      </c>
      <c r="H8" s="934" t="s">
        <v>17</v>
      </c>
      <c r="I8" s="934" t="s">
        <v>18</v>
      </c>
      <c r="J8" s="947" t="s">
        <v>19</v>
      </c>
      <c r="K8" s="947"/>
      <c r="L8" s="947" t="s">
        <v>251</v>
      </c>
      <c r="M8" s="947"/>
      <c r="N8" s="948" t="s">
        <v>21</v>
      </c>
      <c r="O8" s="949"/>
      <c r="P8" s="947" t="s">
        <v>22</v>
      </c>
      <c r="Q8" s="947"/>
      <c r="R8" s="947" t="s">
        <v>23</v>
      </c>
      <c r="S8" s="947"/>
      <c r="T8" s="947" t="s">
        <v>24</v>
      </c>
      <c r="U8" s="947"/>
      <c r="V8" s="947" t="s">
        <v>25</v>
      </c>
      <c r="W8" s="947"/>
      <c r="X8" s="902" t="s">
        <v>26</v>
      </c>
      <c r="Y8" s="905" t="s">
        <v>27</v>
      </c>
    </row>
    <row r="9" spans="1:25" ht="93.65" customHeight="1">
      <c r="B9" s="937"/>
      <c r="C9" s="935"/>
      <c r="D9" s="935"/>
      <c r="E9" s="935"/>
      <c r="F9" s="939"/>
      <c r="G9" s="939"/>
      <c r="H9" s="935"/>
      <c r="I9" s="935"/>
      <c r="J9" s="941" t="s">
        <v>28</v>
      </c>
      <c r="K9" s="943" t="s">
        <v>29</v>
      </c>
      <c r="L9" s="945" t="s">
        <v>28</v>
      </c>
      <c r="M9" s="943" t="s">
        <v>29</v>
      </c>
      <c r="N9" s="945" t="s">
        <v>30</v>
      </c>
      <c r="O9" s="943" t="s">
        <v>29</v>
      </c>
      <c r="P9" s="945" t="s">
        <v>30</v>
      </c>
      <c r="Q9" s="943" t="s">
        <v>29</v>
      </c>
      <c r="R9" s="945" t="s">
        <v>28</v>
      </c>
      <c r="S9" s="943" t="s">
        <v>29</v>
      </c>
      <c r="T9" s="950" t="s">
        <v>30</v>
      </c>
      <c r="U9" s="943" t="s">
        <v>29</v>
      </c>
      <c r="V9" s="268" t="s">
        <v>28</v>
      </c>
      <c r="W9" s="269" t="s">
        <v>29</v>
      </c>
      <c r="X9" s="903"/>
      <c r="Y9" s="906"/>
    </row>
    <row r="10" spans="1:25" ht="84" customHeight="1">
      <c r="B10" s="937"/>
      <c r="C10" s="935"/>
      <c r="D10" s="935"/>
      <c r="E10" s="935"/>
      <c r="F10" s="939"/>
      <c r="G10" s="939"/>
      <c r="H10" s="935"/>
      <c r="I10" s="935"/>
      <c r="J10" s="942"/>
      <c r="K10" s="944"/>
      <c r="L10" s="946"/>
      <c r="M10" s="944"/>
      <c r="N10" s="946"/>
      <c r="O10" s="944"/>
      <c r="P10" s="946"/>
      <c r="Q10" s="944"/>
      <c r="R10" s="946"/>
      <c r="S10" s="944"/>
      <c r="T10" s="951"/>
      <c r="U10" s="944"/>
      <c r="V10" s="270" t="e">
        <f>+V11+V33+V54+V74+#REF!+#REF!+#REF!</f>
        <v>#REF!</v>
      </c>
      <c r="W10" s="271" t="e">
        <f>+W11+W33+W54+W74+#REF!+#REF!+#REF!</f>
        <v>#REF!</v>
      </c>
      <c r="X10" s="903"/>
      <c r="Y10" s="906"/>
    </row>
    <row r="11" spans="1:25" ht="117" customHeight="1">
      <c r="B11" s="937"/>
      <c r="C11" s="936"/>
      <c r="D11" s="936"/>
      <c r="E11" s="936"/>
      <c r="F11" s="940"/>
      <c r="G11" s="940"/>
      <c r="H11" s="936"/>
      <c r="I11" s="936"/>
      <c r="J11" s="272">
        <f>SUM(J12:J32)</f>
        <v>0</v>
      </c>
      <c r="K11" s="273">
        <f>+K12+K13+K14+K15+K16+K17+K18+K19+K20+K21+K23+K22+K24+K25+K26+K27+K28+K29+K30+K31+K32</f>
        <v>69946600</v>
      </c>
      <c r="L11" s="272">
        <f>SUM(L12:L32)</f>
        <v>0</v>
      </c>
      <c r="M11" s="273">
        <f>+M12+M13+M14+M15+M16+M17+M18+M19+M20+M21+M23+M22+M24+M25+M26+M27+M28+M29+M30+M31+M32</f>
        <v>769657662</v>
      </c>
      <c r="N11" s="272">
        <f>SUM(N12:N32)</f>
        <v>0</v>
      </c>
      <c r="O11" s="273">
        <f>+O12+O13+O14+O15+O16+O17+O18+O19+O20+O21+O23+O22+O24+O25+O26+O27+O28+O29+O30+O31+O32</f>
        <v>1947898906</v>
      </c>
      <c r="P11" s="272">
        <f>SUM(P12:P32)</f>
        <v>0</v>
      </c>
      <c r="Q11" s="273">
        <f>+Q12+Q13+Q14+Q15+Q16+Q17+Q18+Q19+Q20+Q21+Q23+Q22+Q24+Q25+Q26+Q27+Q28+Q29+Q30+Q31+Q32</f>
        <v>0</v>
      </c>
      <c r="R11" s="272">
        <f>SUM(R12:R32)</f>
        <v>0</v>
      </c>
      <c r="S11" s="273">
        <f>+O12+O13+O14+O15+O16+O17+O18+O19+O20+O21+O23+O22+O24+O25+O26+O27+O28+O29+O30+O31+O32</f>
        <v>1947898906</v>
      </c>
      <c r="T11" s="272" t="e">
        <f>SUM(#REF!)</f>
        <v>#REF!</v>
      </c>
      <c r="U11" s="273">
        <f>+O12+O13+O14+O15+O16+O17+O18+O19+O20+O21+O23+O22+O24+O25+O26+O27+O28+O29+O30+O31+O32</f>
        <v>1947898906</v>
      </c>
      <c r="V11" s="274" t="e">
        <f>+J11+L11+N11+P11+R11+T11</f>
        <v>#REF!</v>
      </c>
      <c r="W11" s="273">
        <f>+K11+M11+O11+Q11+S11+U11</f>
        <v>6683300980</v>
      </c>
      <c r="X11" s="904"/>
      <c r="Y11" s="907"/>
    </row>
    <row r="12" spans="1:25" s="282" customFormat="1" ht="124.5" customHeight="1">
      <c r="A12" s="275" t="s">
        <v>252</v>
      </c>
      <c r="B12" s="276" t="s">
        <v>253</v>
      </c>
      <c r="C12" s="276" t="s">
        <v>254</v>
      </c>
      <c r="D12" s="277">
        <v>16</v>
      </c>
      <c r="E12" s="277">
        <v>16</v>
      </c>
      <c r="F12" s="277">
        <v>16</v>
      </c>
      <c r="G12" s="278"/>
      <c r="H12" s="276" t="s">
        <v>255</v>
      </c>
      <c r="I12" s="279" t="s">
        <v>256</v>
      </c>
      <c r="J12" s="280" t="s">
        <v>257</v>
      </c>
      <c r="K12" s="280"/>
      <c r="L12" s="280"/>
      <c r="M12" s="280">
        <f>35000000+93430000+35013333</f>
        <v>163443333</v>
      </c>
      <c r="N12" s="280"/>
      <c r="O12" s="280">
        <v>78001416</v>
      </c>
      <c r="P12" s="280"/>
      <c r="Q12" s="280"/>
      <c r="R12" s="280"/>
      <c r="S12" s="280"/>
      <c r="T12" s="280"/>
      <c r="U12" s="280"/>
      <c r="V12" s="280"/>
      <c r="W12" s="280">
        <f>+K12+M12+O12+Q12+S12+U12</f>
        <v>241444749</v>
      </c>
      <c r="X12" s="281"/>
      <c r="Y12" s="281"/>
    </row>
    <row r="13" spans="1:25" s="282" customFormat="1" ht="114" customHeight="1">
      <c r="A13" s="275" t="s">
        <v>258</v>
      </c>
      <c r="B13" s="276" t="s">
        <v>259</v>
      </c>
      <c r="C13" s="276" t="s">
        <v>260</v>
      </c>
      <c r="D13" s="277">
        <v>1</v>
      </c>
      <c r="E13" s="277">
        <v>3</v>
      </c>
      <c r="F13" s="277">
        <v>3</v>
      </c>
      <c r="G13" s="278"/>
      <c r="H13" s="276" t="s">
        <v>261</v>
      </c>
      <c r="I13" s="279" t="s">
        <v>262</v>
      </c>
      <c r="J13" s="280"/>
      <c r="K13" s="280"/>
      <c r="L13" s="280"/>
      <c r="M13" s="280">
        <f>16570000+5986667+5986667+9055000</f>
        <v>37598334</v>
      </c>
      <c r="N13" s="280"/>
      <c r="O13" s="280">
        <f>7000000+40000000+8913333</f>
        <v>55913333</v>
      </c>
      <c r="P13" s="280"/>
      <c r="Q13" s="280"/>
      <c r="R13" s="280"/>
      <c r="S13" s="280"/>
      <c r="T13" s="280"/>
      <c r="U13" s="280"/>
      <c r="V13" s="280"/>
      <c r="W13" s="280">
        <f t="shared" ref="W13:W32" si="0">+K13+M13+O13+Q13+S13+U13</f>
        <v>93511667</v>
      </c>
      <c r="X13" s="281"/>
      <c r="Y13" s="281"/>
    </row>
    <row r="14" spans="1:25" s="282" customFormat="1" ht="113.25" customHeight="1" thickBot="1">
      <c r="A14" s="275" t="s">
        <v>263</v>
      </c>
      <c r="B14" s="276" t="s">
        <v>264</v>
      </c>
      <c r="C14" s="276" t="s">
        <v>265</v>
      </c>
      <c r="D14" s="277">
        <v>8</v>
      </c>
      <c r="E14" s="277">
        <v>12</v>
      </c>
      <c r="F14" s="277">
        <v>4</v>
      </c>
      <c r="G14" s="278"/>
      <c r="H14" s="276" t="s">
        <v>266</v>
      </c>
      <c r="I14" s="283" t="s">
        <v>267</v>
      </c>
      <c r="J14" s="280"/>
      <c r="K14" s="280">
        <v>19950000</v>
      </c>
      <c r="L14" s="280"/>
      <c r="M14" s="280"/>
      <c r="N14" s="280"/>
      <c r="O14" s="280"/>
      <c r="P14" s="280" t="s">
        <v>268</v>
      </c>
      <c r="Q14" s="280"/>
      <c r="R14" s="280"/>
      <c r="S14" s="280"/>
      <c r="T14" s="280"/>
      <c r="U14" s="280"/>
      <c r="V14" s="280"/>
      <c r="W14" s="280">
        <f t="shared" si="0"/>
        <v>19950000</v>
      </c>
      <c r="X14" s="281"/>
      <c r="Y14" s="281"/>
    </row>
    <row r="15" spans="1:25" s="282" customFormat="1" ht="87.75" customHeight="1">
      <c r="A15" s="275" t="s">
        <v>269</v>
      </c>
      <c r="B15" s="276" t="s">
        <v>270</v>
      </c>
      <c r="C15" s="276" t="s">
        <v>271</v>
      </c>
      <c r="D15" s="277">
        <v>4</v>
      </c>
      <c r="E15" s="277">
        <v>4</v>
      </c>
      <c r="F15" s="277">
        <v>1</v>
      </c>
      <c r="G15" s="278"/>
      <c r="H15" s="276" t="s">
        <v>272</v>
      </c>
      <c r="I15" s="284" t="s">
        <v>273</v>
      </c>
      <c r="J15" s="280"/>
      <c r="K15" s="280"/>
      <c r="L15" s="280"/>
      <c r="M15" s="280"/>
      <c r="N15" s="280"/>
      <c r="O15" s="280"/>
      <c r="P15" s="280"/>
      <c r="Q15" s="280"/>
      <c r="R15" s="280"/>
      <c r="S15" s="280"/>
      <c r="T15" s="280"/>
      <c r="U15" s="280"/>
      <c r="V15" s="280"/>
      <c r="W15" s="280">
        <f t="shared" si="0"/>
        <v>0</v>
      </c>
      <c r="X15" s="281"/>
      <c r="Y15" s="281"/>
    </row>
    <row r="16" spans="1:25" s="282" customFormat="1" ht="79">
      <c r="A16" s="275" t="s">
        <v>274</v>
      </c>
      <c r="B16" s="276" t="s">
        <v>275</v>
      </c>
      <c r="C16" s="276" t="s">
        <v>276</v>
      </c>
      <c r="D16" s="277">
        <v>1</v>
      </c>
      <c r="E16" s="277">
        <v>4</v>
      </c>
      <c r="F16" s="277">
        <v>1</v>
      </c>
      <c r="G16" s="278"/>
      <c r="H16" s="276" t="s">
        <v>277</v>
      </c>
      <c r="I16" s="283" t="s">
        <v>278</v>
      </c>
      <c r="J16" s="280"/>
      <c r="K16" s="280"/>
      <c r="L16" s="280"/>
      <c r="M16" s="280"/>
      <c r="N16" s="280"/>
      <c r="O16" s="280"/>
      <c r="P16" s="280"/>
      <c r="Q16" s="280"/>
      <c r="R16" s="280"/>
      <c r="S16" s="280"/>
      <c r="T16" s="280"/>
      <c r="U16" s="280"/>
      <c r="V16" s="280"/>
      <c r="W16" s="280">
        <f t="shared" si="0"/>
        <v>0</v>
      </c>
      <c r="X16" s="281"/>
      <c r="Y16" s="281"/>
    </row>
    <row r="17" spans="1:25" s="282" customFormat="1" ht="80.5">
      <c r="A17" s="275" t="s">
        <v>279</v>
      </c>
      <c r="B17" s="276" t="s">
        <v>280</v>
      </c>
      <c r="C17" s="276" t="s">
        <v>281</v>
      </c>
      <c r="D17" s="277">
        <v>0</v>
      </c>
      <c r="E17" s="277">
        <v>3</v>
      </c>
      <c r="F17" s="277">
        <v>1</v>
      </c>
      <c r="G17" s="278"/>
      <c r="H17" s="276" t="s">
        <v>282</v>
      </c>
      <c r="I17" s="283" t="s">
        <v>283</v>
      </c>
      <c r="J17" s="280"/>
      <c r="K17" s="280"/>
      <c r="L17" s="280"/>
      <c r="M17" s="280">
        <v>5000000</v>
      </c>
      <c r="N17" s="280"/>
      <c r="O17" s="280"/>
      <c r="P17" s="280"/>
      <c r="Q17" s="280"/>
      <c r="R17" s="280"/>
      <c r="S17" s="280"/>
      <c r="T17" s="280"/>
      <c r="U17" s="280"/>
      <c r="V17" s="280"/>
      <c r="W17" s="280">
        <f t="shared" si="0"/>
        <v>5000000</v>
      </c>
      <c r="X17" s="281"/>
      <c r="Y17" s="281"/>
    </row>
    <row r="18" spans="1:25" s="282" customFormat="1" ht="185.25" customHeight="1">
      <c r="A18" s="275" t="s">
        <v>284</v>
      </c>
      <c r="B18" s="276" t="s">
        <v>285</v>
      </c>
      <c r="C18" s="276" t="s">
        <v>286</v>
      </c>
      <c r="D18" s="277">
        <v>3</v>
      </c>
      <c r="E18" s="277">
        <v>3</v>
      </c>
      <c r="F18" s="277">
        <v>3</v>
      </c>
      <c r="G18" s="278"/>
      <c r="H18" s="276" t="s">
        <v>287</v>
      </c>
      <c r="I18" s="283" t="s">
        <v>288</v>
      </c>
      <c r="J18" s="280"/>
      <c r="K18" s="280">
        <v>49996600</v>
      </c>
      <c r="L18" s="280"/>
      <c r="M18" s="280">
        <f>160324300+ 302019450+5551840+10852655</f>
        <v>478748245</v>
      </c>
      <c r="N18" s="280"/>
      <c r="O18" s="280">
        <f>434400000+120000000+2000+53197640+84134656+44965000+757504157+684016+23000000+30500000+17153226</f>
        <v>1565540695</v>
      </c>
      <c r="P18" s="280"/>
      <c r="Q18" s="280"/>
      <c r="R18" s="280"/>
      <c r="S18" s="280"/>
      <c r="T18" s="280"/>
      <c r="U18" s="280"/>
      <c r="V18" s="280"/>
      <c r="W18" s="280">
        <f t="shared" si="0"/>
        <v>2094285540</v>
      </c>
      <c r="X18" s="281"/>
      <c r="Y18" s="281"/>
    </row>
    <row r="19" spans="1:25" s="282" customFormat="1" ht="114" customHeight="1">
      <c r="A19" s="275" t="s">
        <v>289</v>
      </c>
      <c r="B19" s="276" t="s">
        <v>290</v>
      </c>
      <c r="C19" s="276" t="s">
        <v>291</v>
      </c>
      <c r="D19" s="277">
        <v>20</v>
      </c>
      <c r="E19" s="277">
        <v>30</v>
      </c>
      <c r="F19" s="277">
        <v>7</v>
      </c>
      <c r="G19" s="278"/>
      <c r="H19" s="276" t="s">
        <v>292</v>
      </c>
      <c r="I19" s="283" t="s">
        <v>293</v>
      </c>
      <c r="J19" s="280"/>
      <c r="K19" s="280"/>
      <c r="L19" s="280"/>
      <c r="M19" s="280">
        <v>3899000</v>
      </c>
      <c r="N19" s="280"/>
      <c r="O19" s="280">
        <f>52964000+572000+23841017+684016+7639967+1000000</f>
        <v>86701000</v>
      </c>
      <c r="P19" s="280"/>
      <c r="Q19" s="280"/>
      <c r="R19" s="280"/>
      <c r="S19" s="280"/>
      <c r="T19" s="280"/>
      <c r="U19" s="280"/>
      <c r="V19" s="280"/>
      <c r="W19" s="280">
        <f t="shared" si="0"/>
        <v>90600000</v>
      </c>
      <c r="X19" s="281"/>
      <c r="Y19" s="281"/>
    </row>
    <row r="20" spans="1:25" s="282" customFormat="1" ht="150" customHeight="1">
      <c r="A20" s="275" t="s">
        <v>294</v>
      </c>
      <c r="B20" s="276" t="s">
        <v>295</v>
      </c>
      <c r="C20" s="276" t="s">
        <v>296</v>
      </c>
      <c r="D20" s="277">
        <v>1</v>
      </c>
      <c r="E20" s="277">
        <v>1</v>
      </c>
      <c r="F20" s="277"/>
      <c r="G20" s="278"/>
      <c r="H20" s="276" t="s">
        <v>297</v>
      </c>
      <c r="I20" s="283" t="s">
        <v>298</v>
      </c>
      <c r="J20" s="280"/>
      <c r="K20" s="280"/>
      <c r="L20" s="280"/>
      <c r="M20" s="280"/>
      <c r="N20" s="280"/>
      <c r="O20" s="280"/>
      <c r="P20" s="280"/>
      <c r="Q20" s="280"/>
      <c r="R20" s="280"/>
      <c r="S20" s="280"/>
      <c r="T20" s="280"/>
      <c r="U20" s="280"/>
      <c r="V20" s="280"/>
      <c r="W20" s="280">
        <f t="shared" si="0"/>
        <v>0</v>
      </c>
      <c r="X20" s="281"/>
      <c r="Y20" s="281"/>
    </row>
    <row r="21" spans="1:25" s="282" customFormat="1" ht="105.5" customHeight="1">
      <c r="A21" s="275" t="s">
        <v>299</v>
      </c>
      <c r="B21" s="276" t="s">
        <v>300</v>
      </c>
      <c r="C21" s="276" t="s">
        <v>301</v>
      </c>
      <c r="D21" s="277">
        <v>4</v>
      </c>
      <c r="E21" s="285">
        <v>4</v>
      </c>
      <c r="F21" s="285">
        <v>1</v>
      </c>
      <c r="G21" s="278"/>
      <c r="H21" s="286" t="s">
        <v>302</v>
      </c>
      <c r="I21" s="287" t="s">
        <v>303</v>
      </c>
      <c r="J21" s="280"/>
      <c r="K21" s="280"/>
      <c r="L21" s="280"/>
      <c r="M21" s="280">
        <f>14168750+6200000</f>
        <v>20368750</v>
      </c>
      <c r="N21" s="280"/>
      <c r="O21" s="280">
        <f>11256250+10000000+1963000</f>
        <v>23219250</v>
      </c>
      <c r="P21" s="280"/>
      <c r="Q21" s="280"/>
      <c r="R21" s="280"/>
      <c r="S21" s="280"/>
      <c r="T21" s="280"/>
      <c r="U21" s="280"/>
      <c r="V21" s="280"/>
      <c r="W21" s="280">
        <f t="shared" si="0"/>
        <v>43588000</v>
      </c>
      <c r="X21" s="281"/>
      <c r="Y21" s="281"/>
    </row>
    <row r="22" spans="1:25" s="282" customFormat="1" ht="71.25" customHeight="1">
      <c r="A22" s="275" t="s">
        <v>304</v>
      </c>
      <c r="B22" s="276" t="s">
        <v>305</v>
      </c>
      <c r="C22" s="276" t="s">
        <v>306</v>
      </c>
      <c r="D22" s="277">
        <v>0</v>
      </c>
      <c r="E22" s="277">
        <v>1</v>
      </c>
      <c r="F22" s="277">
        <v>1</v>
      </c>
      <c r="G22" s="278"/>
      <c r="H22" s="276" t="s">
        <v>307</v>
      </c>
      <c r="I22" s="288" t="s">
        <v>308</v>
      </c>
      <c r="J22" s="280"/>
      <c r="K22" s="280"/>
      <c r="L22" s="280"/>
      <c r="M22" s="280"/>
      <c r="N22" s="280"/>
      <c r="O22" s="280"/>
      <c r="P22" s="280"/>
      <c r="Q22" s="280"/>
      <c r="R22" s="280"/>
      <c r="S22" s="280"/>
      <c r="T22" s="280"/>
      <c r="U22" s="280"/>
      <c r="V22" s="280"/>
      <c r="W22" s="280">
        <f t="shared" si="0"/>
        <v>0</v>
      </c>
      <c r="X22" s="281"/>
      <c r="Y22" s="281"/>
    </row>
    <row r="23" spans="1:25" s="282" customFormat="1" ht="120.5" customHeight="1">
      <c r="A23" s="275" t="s">
        <v>309</v>
      </c>
      <c r="B23" s="276" t="s">
        <v>310</v>
      </c>
      <c r="C23" s="276" t="s">
        <v>311</v>
      </c>
      <c r="D23" s="277">
        <v>1</v>
      </c>
      <c r="E23" s="277">
        <v>1</v>
      </c>
      <c r="F23" s="277"/>
      <c r="G23" s="278"/>
      <c r="H23" s="276" t="s">
        <v>312</v>
      </c>
      <c r="I23" s="279" t="s">
        <v>313</v>
      </c>
      <c r="J23" s="280"/>
      <c r="K23" s="280"/>
      <c r="L23" s="280"/>
      <c r="M23" s="280"/>
      <c r="N23" s="280"/>
      <c r="O23" s="280">
        <v>104657643</v>
      </c>
      <c r="P23" s="280"/>
      <c r="Q23" s="280"/>
      <c r="R23" s="280"/>
      <c r="S23" s="280"/>
      <c r="T23" s="280"/>
      <c r="U23" s="280"/>
      <c r="V23" s="280"/>
      <c r="W23" s="280">
        <f t="shared" si="0"/>
        <v>104657643</v>
      </c>
      <c r="X23" s="281"/>
      <c r="Y23" s="281"/>
    </row>
    <row r="24" spans="1:25" s="282" customFormat="1" ht="105.5" customHeight="1">
      <c r="A24" s="275" t="s">
        <v>314</v>
      </c>
      <c r="B24" s="276" t="s">
        <v>315</v>
      </c>
      <c r="C24" s="276" t="s">
        <v>316</v>
      </c>
      <c r="D24" s="277">
        <v>2</v>
      </c>
      <c r="E24" s="277">
        <v>2</v>
      </c>
      <c r="F24" s="277">
        <v>2</v>
      </c>
      <c r="G24" s="278"/>
      <c r="H24" s="276" t="s">
        <v>317</v>
      </c>
      <c r="I24" s="287" t="s">
        <v>318</v>
      </c>
      <c r="J24" s="280"/>
      <c r="K24" s="280"/>
      <c r="L24" s="280"/>
      <c r="M24" s="280">
        <v>35000000</v>
      </c>
      <c r="N24" s="280"/>
      <c r="O24" s="280">
        <f>11200000+1800000+20865569</f>
        <v>33865569</v>
      </c>
      <c r="P24" s="280"/>
      <c r="Q24" s="280"/>
      <c r="R24" s="280"/>
      <c r="S24" s="280"/>
      <c r="T24" s="280"/>
      <c r="U24" s="280"/>
      <c r="V24" s="280"/>
      <c r="W24" s="280">
        <f t="shared" si="0"/>
        <v>68865569</v>
      </c>
      <c r="X24" s="281"/>
      <c r="Y24" s="281"/>
    </row>
    <row r="25" spans="1:25" s="282" customFormat="1" ht="30">
      <c r="A25" s="275" t="s">
        <v>319</v>
      </c>
      <c r="B25" s="276" t="s">
        <v>320</v>
      </c>
      <c r="C25" s="276" t="s">
        <v>321</v>
      </c>
      <c r="D25" s="277">
        <v>2</v>
      </c>
      <c r="E25" s="277">
        <v>2</v>
      </c>
      <c r="F25" s="277"/>
      <c r="G25" s="278"/>
      <c r="H25" s="276" t="s">
        <v>322</v>
      </c>
      <c r="I25" s="288" t="s">
        <v>323</v>
      </c>
      <c r="J25" s="280"/>
      <c r="K25" s="280"/>
      <c r="L25" s="280"/>
      <c r="M25" s="280"/>
      <c r="N25" s="280"/>
      <c r="O25" s="280"/>
      <c r="P25" s="280"/>
      <c r="Q25" s="280"/>
      <c r="R25" s="280"/>
      <c r="S25" s="280"/>
      <c r="T25" s="280"/>
      <c r="U25" s="280"/>
      <c r="V25" s="280"/>
      <c r="W25" s="280">
        <f t="shared" si="0"/>
        <v>0</v>
      </c>
      <c r="X25" s="281"/>
      <c r="Y25" s="281"/>
    </row>
    <row r="26" spans="1:25" s="282" customFormat="1" ht="96.75" customHeight="1">
      <c r="A26" s="275" t="s">
        <v>324</v>
      </c>
      <c r="B26" s="276" t="s">
        <v>325</v>
      </c>
      <c r="C26" s="276" t="s">
        <v>326</v>
      </c>
      <c r="D26" s="277">
        <v>2</v>
      </c>
      <c r="E26" s="277">
        <v>2</v>
      </c>
      <c r="F26" s="277">
        <v>2</v>
      </c>
      <c r="G26" s="278"/>
      <c r="H26" s="276" t="s">
        <v>327</v>
      </c>
      <c r="I26" s="287" t="s">
        <v>328</v>
      </c>
      <c r="J26" s="280"/>
      <c r="K26" s="280"/>
      <c r="L26" s="280"/>
      <c r="M26" s="280">
        <f>7600000+18000000</f>
        <v>25600000</v>
      </c>
      <c r="N26" s="280"/>
      <c r="O26" s="280"/>
      <c r="P26" s="280"/>
      <c r="Q26" s="280"/>
      <c r="R26" s="280"/>
      <c r="S26" s="280"/>
      <c r="T26" s="280"/>
      <c r="U26" s="280"/>
      <c r="V26" s="280"/>
      <c r="W26" s="280">
        <f t="shared" si="0"/>
        <v>25600000</v>
      </c>
      <c r="X26" s="281"/>
      <c r="Y26" s="281"/>
    </row>
    <row r="27" spans="1:25" s="282" customFormat="1" ht="97.5" customHeight="1">
      <c r="A27" s="275" t="s">
        <v>329</v>
      </c>
      <c r="B27" s="276" t="s">
        <v>330</v>
      </c>
      <c r="C27" s="276" t="s">
        <v>67</v>
      </c>
      <c r="D27" s="277">
        <v>1</v>
      </c>
      <c r="E27" s="277">
        <v>1</v>
      </c>
      <c r="F27" s="277"/>
      <c r="G27" s="278"/>
      <c r="H27" s="276" t="s">
        <v>331</v>
      </c>
      <c r="I27" s="287" t="s">
        <v>332</v>
      </c>
      <c r="J27" s="280"/>
      <c r="K27" s="280"/>
      <c r="L27" s="280"/>
      <c r="M27" s="280"/>
      <c r="N27" s="280"/>
      <c r="O27" s="280"/>
      <c r="P27" s="280"/>
      <c r="Q27" s="280"/>
      <c r="R27" s="280"/>
      <c r="S27" s="280"/>
      <c r="T27" s="280"/>
      <c r="U27" s="280"/>
      <c r="V27" s="280"/>
      <c r="W27" s="280">
        <f t="shared" si="0"/>
        <v>0</v>
      </c>
      <c r="X27" s="281"/>
      <c r="Y27" s="281"/>
    </row>
    <row r="28" spans="1:25" s="282" customFormat="1" ht="72">
      <c r="A28" s="275" t="s">
        <v>333</v>
      </c>
      <c r="B28" s="276" t="s">
        <v>334</v>
      </c>
      <c r="C28" s="276" t="s">
        <v>335</v>
      </c>
      <c r="D28" s="277">
        <v>0</v>
      </c>
      <c r="E28" s="277">
        <v>1</v>
      </c>
      <c r="F28" s="277"/>
      <c r="G28" s="278"/>
      <c r="H28" s="276" t="s">
        <v>336</v>
      </c>
      <c r="I28" s="287" t="s">
        <v>337</v>
      </c>
      <c r="J28" s="280"/>
      <c r="K28" s="280"/>
      <c r="L28" s="280"/>
      <c r="M28" s="280"/>
      <c r="N28" s="280"/>
      <c r="O28" s="280"/>
      <c r="P28" s="280"/>
      <c r="Q28" s="280"/>
      <c r="R28" s="280"/>
      <c r="S28" s="280"/>
      <c r="T28" s="280"/>
      <c r="U28" s="280"/>
      <c r="V28" s="280"/>
      <c r="W28" s="280">
        <f t="shared" si="0"/>
        <v>0</v>
      </c>
      <c r="X28" s="281"/>
      <c r="Y28" s="281"/>
    </row>
    <row r="29" spans="1:25" s="282" customFormat="1" ht="44">
      <c r="A29" s="275" t="s">
        <v>338</v>
      </c>
      <c r="B29" s="276" t="s">
        <v>339</v>
      </c>
      <c r="C29" s="276" t="s">
        <v>335</v>
      </c>
      <c r="D29" s="277">
        <v>1</v>
      </c>
      <c r="E29" s="277">
        <v>1</v>
      </c>
      <c r="F29" s="277">
        <v>1</v>
      </c>
      <c r="G29" s="278"/>
      <c r="H29" s="276" t="s">
        <v>340</v>
      </c>
      <c r="I29" s="287" t="s">
        <v>341</v>
      </c>
      <c r="J29" s="280"/>
      <c r="K29" s="280"/>
      <c r="L29" s="280"/>
      <c r="M29" s="280"/>
      <c r="N29" s="280"/>
      <c r="O29" s="280"/>
      <c r="P29" s="280"/>
      <c r="Q29" s="280"/>
      <c r="R29" s="280"/>
      <c r="S29" s="280"/>
      <c r="T29" s="280"/>
      <c r="U29" s="280"/>
      <c r="V29" s="280"/>
      <c r="W29" s="280">
        <f t="shared" si="0"/>
        <v>0</v>
      </c>
      <c r="X29" s="281"/>
      <c r="Y29" s="281"/>
    </row>
    <row r="30" spans="1:25" s="282" customFormat="1" ht="99.75" customHeight="1">
      <c r="A30" s="275" t="s">
        <v>342</v>
      </c>
      <c r="B30" s="276" t="s">
        <v>343</v>
      </c>
      <c r="C30" s="276" t="s">
        <v>344</v>
      </c>
      <c r="D30" s="277">
        <v>0</v>
      </c>
      <c r="E30" s="277">
        <v>1</v>
      </c>
      <c r="F30" s="277"/>
      <c r="G30" s="278"/>
      <c r="H30" s="276" t="s">
        <v>345</v>
      </c>
      <c r="I30" s="287" t="s">
        <v>346</v>
      </c>
      <c r="J30" s="280"/>
      <c r="K30" s="280"/>
      <c r="L30" s="280"/>
      <c r="M30" s="280"/>
      <c r="N30" s="280"/>
      <c r="O30" s="280"/>
      <c r="P30" s="280"/>
      <c r="Q30" s="280"/>
      <c r="R30" s="280"/>
      <c r="S30" s="280"/>
      <c r="T30" s="280"/>
      <c r="U30" s="280"/>
      <c r="V30" s="280"/>
      <c r="W30" s="289">
        <f t="shared" si="0"/>
        <v>0</v>
      </c>
      <c r="X30" s="281"/>
      <c r="Y30" s="281" t="s">
        <v>347</v>
      </c>
    </row>
    <row r="31" spans="1:25" s="282" customFormat="1" ht="71.25" customHeight="1">
      <c r="A31" s="275" t="s">
        <v>348</v>
      </c>
      <c r="B31" s="276" t="s">
        <v>349</v>
      </c>
      <c r="C31" s="276" t="s">
        <v>350</v>
      </c>
      <c r="D31" s="277">
        <v>0</v>
      </c>
      <c r="E31" s="277">
        <v>1</v>
      </c>
      <c r="F31" s="277"/>
      <c r="G31" s="278"/>
      <c r="H31" s="276" t="s">
        <v>351</v>
      </c>
      <c r="I31" s="287" t="s">
        <v>352</v>
      </c>
      <c r="J31" s="280"/>
      <c r="K31" s="280"/>
      <c r="L31" s="280"/>
      <c r="M31" s="280"/>
      <c r="N31" s="280"/>
      <c r="O31" s="280"/>
      <c r="P31" s="280"/>
      <c r="Q31" s="280"/>
      <c r="R31" s="280"/>
      <c r="S31" s="280"/>
      <c r="T31" s="280"/>
      <c r="U31" s="280"/>
      <c r="V31" s="280"/>
      <c r="W31" s="289">
        <f t="shared" si="0"/>
        <v>0</v>
      </c>
      <c r="X31" s="281"/>
      <c r="Y31" s="281" t="s">
        <v>347</v>
      </c>
    </row>
    <row r="32" spans="1:25" s="282" customFormat="1" ht="85.5" customHeight="1">
      <c r="A32" s="275" t="s">
        <v>353</v>
      </c>
      <c r="B32" s="276" t="s">
        <v>354</v>
      </c>
      <c r="C32" s="276" t="s">
        <v>147</v>
      </c>
      <c r="D32" s="277">
        <v>0</v>
      </c>
      <c r="E32" s="277">
        <v>1</v>
      </c>
      <c r="F32" s="277"/>
      <c r="G32" s="278"/>
      <c r="H32" s="276" t="s">
        <v>355</v>
      </c>
      <c r="I32" s="287" t="s">
        <v>356</v>
      </c>
      <c r="J32" s="290"/>
      <c r="K32" s="290"/>
      <c r="L32" s="290"/>
      <c r="M32" s="290"/>
      <c r="N32" s="290"/>
      <c r="O32" s="290"/>
      <c r="P32" s="290"/>
      <c r="Q32" s="290"/>
      <c r="R32" s="290"/>
      <c r="S32" s="290"/>
      <c r="T32" s="290"/>
      <c r="U32" s="290"/>
      <c r="V32" s="290"/>
      <c r="W32" s="289">
        <f t="shared" si="0"/>
        <v>0</v>
      </c>
      <c r="X32" s="291"/>
      <c r="Y32" s="281" t="s">
        <v>347</v>
      </c>
    </row>
    <row r="33" spans="1:25" ht="24.65" customHeight="1">
      <c r="B33" s="908" t="s">
        <v>357</v>
      </c>
      <c r="C33" s="908"/>
      <c r="D33" s="908"/>
      <c r="E33" s="908"/>
      <c r="F33" s="908"/>
      <c r="G33" s="908"/>
      <c r="H33" s="908"/>
      <c r="I33" s="908"/>
      <c r="J33" s="931" t="e">
        <f>+J38+J39+J40+J41+J42+J43+J44+J45+J46+J47+J48+J49+J50+J51+J52+J53</f>
        <v>#VALUE!</v>
      </c>
      <c r="K33" s="916">
        <f>+K38+K39+K40+K41+K42+K43+K44+K45+K46+K47+K48+K49+K50+K51+K52+K53</f>
        <v>52800000</v>
      </c>
      <c r="L33" s="928">
        <f t="shared" ref="L33:T33" si="1">SUM(L54:L57)</f>
        <v>0</v>
      </c>
      <c r="M33" s="916">
        <f>+M38+M39+M40+M41+M42+M43+M44+M45+M46+M47+M48+M49+M50+M51+M52+M53</f>
        <v>347419454</v>
      </c>
      <c r="N33" s="928">
        <f t="shared" si="1"/>
        <v>0</v>
      </c>
      <c r="O33" s="916">
        <f>O38+O39+O40+O40+O41+O42+O43+O45+O47+O48+O49+O50+O51+O52+O53</f>
        <v>375995100</v>
      </c>
      <c r="P33" s="925">
        <f t="shared" si="1"/>
        <v>0</v>
      </c>
      <c r="Q33" s="916"/>
      <c r="R33" s="928">
        <f t="shared" si="1"/>
        <v>0</v>
      </c>
      <c r="S33" s="916">
        <f>+S38+S39+S40+S41+S42+S43+S44+S45+S46+S47+S48+S49+S51+S52+S53</f>
        <v>20020000</v>
      </c>
      <c r="T33" s="928">
        <f t="shared" si="1"/>
        <v>0</v>
      </c>
      <c r="U33" s="916"/>
      <c r="V33" s="909" t="e">
        <f>+J33+L33+T33</f>
        <v>#VALUE!</v>
      </c>
      <c r="W33" s="899">
        <f>+K33+M33+O33+Q33+S33+U33</f>
        <v>796234554</v>
      </c>
      <c r="X33" s="919"/>
      <c r="Y33" s="922"/>
    </row>
    <row r="34" spans="1:25" ht="21.65" customHeight="1">
      <c r="B34" s="908" t="s">
        <v>358</v>
      </c>
      <c r="C34" s="908"/>
      <c r="D34" s="908"/>
      <c r="E34" s="908"/>
      <c r="F34" s="908"/>
      <c r="G34" s="908"/>
      <c r="H34" s="908"/>
      <c r="I34" s="908"/>
      <c r="J34" s="932"/>
      <c r="K34" s="917"/>
      <c r="L34" s="929"/>
      <c r="M34" s="917"/>
      <c r="N34" s="929"/>
      <c r="O34" s="917"/>
      <c r="P34" s="926"/>
      <c r="Q34" s="917"/>
      <c r="R34" s="929"/>
      <c r="S34" s="917"/>
      <c r="T34" s="929"/>
      <c r="U34" s="917"/>
      <c r="V34" s="910"/>
      <c r="W34" s="900"/>
      <c r="X34" s="920"/>
      <c r="Y34" s="923"/>
    </row>
    <row r="35" spans="1:25" ht="22.75" customHeight="1">
      <c r="B35" s="908" t="s">
        <v>359</v>
      </c>
      <c r="C35" s="908"/>
      <c r="D35" s="908"/>
      <c r="E35" s="908"/>
      <c r="F35" s="908"/>
      <c r="G35" s="908"/>
      <c r="H35" s="908"/>
      <c r="I35" s="908"/>
      <c r="J35" s="932"/>
      <c r="K35" s="917"/>
      <c r="L35" s="929"/>
      <c r="M35" s="917"/>
      <c r="N35" s="929"/>
      <c r="O35" s="917"/>
      <c r="P35" s="926"/>
      <c r="Q35" s="917"/>
      <c r="R35" s="929"/>
      <c r="S35" s="917"/>
      <c r="T35" s="929"/>
      <c r="U35" s="917"/>
      <c r="V35" s="910"/>
      <c r="W35" s="900"/>
      <c r="X35" s="920"/>
      <c r="Y35" s="923"/>
    </row>
    <row r="36" spans="1:25" ht="38.5" customHeight="1">
      <c r="B36" s="894" t="s">
        <v>11</v>
      </c>
      <c r="C36" s="912" t="s">
        <v>12</v>
      </c>
      <c r="D36" s="912" t="s">
        <v>13</v>
      </c>
      <c r="E36" s="912" t="s">
        <v>14</v>
      </c>
      <c r="F36" s="895" t="s">
        <v>15</v>
      </c>
      <c r="G36" s="914" t="s">
        <v>16</v>
      </c>
      <c r="H36" s="292"/>
      <c r="I36" s="912" t="s">
        <v>18</v>
      </c>
      <c r="J36" s="932"/>
      <c r="K36" s="917"/>
      <c r="L36" s="929"/>
      <c r="M36" s="917"/>
      <c r="N36" s="929"/>
      <c r="O36" s="917"/>
      <c r="P36" s="926"/>
      <c r="Q36" s="917"/>
      <c r="R36" s="929"/>
      <c r="S36" s="917"/>
      <c r="T36" s="929"/>
      <c r="U36" s="917"/>
      <c r="V36" s="910"/>
      <c r="W36" s="900"/>
      <c r="X36" s="920"/>
      <c r="Y36" s="923"/>
    </row>
    <row r="37" spans="1:25" ht="197.15" customHeight="1">
      <c r="B37" s="894"/>
      <c r="C37" s="913"/>
      <c r="D37" s="913"/>
      <c r="E37" s="913"/>
      <c r="F37" s="896"/>
      <c r="G37" s="915"/>
      <c r="H37" s="293" t="s">
        <v>96</v>
      </c>
      <c r="I37" s="913"/>
      <c r="J37" s="933"/>
      <c r="K37" s="918"/>
      <c r="L37" s="930"/>
      <c r="M37" s="918"/>
      <c r="N37" s="930"/>
      <c r="O37" s="918"/>
      <c r="P37" s="927"/>
      <c r="Q37" s="918"/>
      <c r="R37" s="930"/>
      <c r="S37" s="918"/>
      <c r="T37" s="930"/>
      <c r="U37" s="918"/>
      <c r="V37" s="911"/>
      <c r="W37" s="901"/>
      <c r="X37" s="921"/>
      <c r="Y37" s="924"/>
    </row>
    <row r="38" spans="1:25" s="282" customFormat="1" ht="197.15" customHeight="1">
      <c r="A38" s="275" t="s">
        <v>360</v>
      </c>
      <c r="B38" s="276" t="s">
        <v>361</v>
      </c>
      <c r="C38" s="276" t="s">
        <v>362</v>
      </c>
      <c r="D38" s="277">
        <v>18</v>
      </c>
      <c r="E38" s="277">
        <v>18</v>
      </c>
      <c r="F38" s="277">
        <v>18</v>
      </c>
      <c r="G38" s="294"/>
      <c r="H38" s="276" t="s">
        <v>363</v>
      </c>
      <c r="I38" s="295" t="s">
        <v>364</v>
      </c>
      <c r="J38" s="296" t="s">
        <v>365</v>
      </c>
      <c r="K38" s="296"/>
      <c r="L38" s="296"/>
      <c r="M38" s="296">
        <v>26698000</v>
      </c>
      <c r="N38" s="296"/>
      <c r="O38" s="296">
        <f>59616000+100+100000</f>
        <v>59716100</v>
      </c>
      <c r="P38" s="296"/>
      <c r="Q38" s="296"/>
      <c r="R38" s="296"/>
      <c r="S38" s="296"/>
      <c r="T38" s="296"/>
      <c r="U38" s="296"/>
      <c r="V38" s="280" t="e">
        <f>+J38+L38+N38+P38+R38+T38</f>
        <v>#VALUE!</v>
      </c>
      <c r="W38" s="297">
        <f>+K38+M38+O38+Q38+S38+U38</f>
        <v>86414100</v>
      </c>
      <c r="X38" s="298"/>
      <c r="Y38" s="298"/>
    </row>
    <row r="39" spans="1:25" s="282" customFormat="1" ht="197.15" customHeight="1">
      <c r="A39" s="299" t="s">
        <v>366</v>
      </c>
      <c r="B39" s="276" t="s">
        <v>367</v>
      </c>
      <c r="C39" s="276" t="s">
        <v>254</v>
      </c>
      <c r="D39" s="277">
        <v>18</v>
      </c>
      <c r="E39" s="277">
        <v>18</v>
      </c>
      <c r="F39" s="277">
        <v>18</v>
      </c>
      <c r="G39" s="294"/>
      <c r="H39" s="276" t="s">
        <v>368</v>
      </c>
      <c r="I39" s="295" t="s">
        <v>369</v>
      </c>
      <c r="J39" s="296"/>
      <c r="K39" s="296"/>
      <c r="L39" s="296"/>
      <c r="M39" s="296">
        <f>18688000+46450000+54000000+8500000+16375000+15136873</f>
        <v>159149873</v>
      </c>
      <c r="N39" s="296"/>
      <c r="O39" s="296">
        <v>140000000</v>
      </c>
      <c r="P39" s="296"/>
      <c r="Q39" s="296"/>
      <c r="R39" s="296"/>
      <c r="S39" s="296">
        <v>20000000</v>
      </c>
      <c r="T39" s="296"/>
      <c r="U39" s="296"/>
      <c r="V39" s="280"/>
      <c r="W39" s="297">
        <f t="shared" ref="W39:W53" si="2">+K39+M39+O39+Q39+S39+U39</f>
        <v>319149873</v>
      </c>
      <c r="X39" s="298"/>
      <c r="Y39" s="298"/>
    </row>
    <row r="40" spans="1:25" s="282" customFormat="1" ht="197.15" customHeight="1">
      <c r="A40" s="275" t="s">
        <v>370</v>
      </c>
      <c r="B40" s="276" t="s">
        <v>371</v>
      </c>
      <c r="C40" s="276" t="s">
        <v>265</v>
      </c>
      <c r="D40" s="277">
        <v>1</v>
      </c>
      <c r="E40" s="277">
        <v>3</v>
      </c>
      <c r="F40" s="277">
        <v>3</v>
      </c>
      <c r="G40" s="294"/>
      <c r="H40" s="276" t="s">
        <v>372</v>
      </c>
      <c r="I40" s="295" t="s">
        <v>373</v>
      </c>
      <c r="J40" s="296"/>
      <c r="K40" s="296">
        <v>52800000</v>
      </c>
      <c r="L40" s="296"/>
      <c r="M40" s="296"/>
      <c r="N40" s="296"/>
      <c r="O40" s="296"/>
      <c r="P40" s="296"/>
      <c r="Q40" s="296"/>
      <c r="R40" s="296"/>
      <c r="S40" s="296"/>
      <c r="T40" s="296"/>
      <c r="U40" s="296"/>
      <c r="V40" s="280"/>
      <c r="W40" s="297">
        <f t="shared" si="2"/>
        <v>52800000</v>
      </c>
      <c r="X40" s="298"/>
      <c r="Y40" s="298"/>
    </row>
    <row r="41" spans="1:25" s="282" customFormat="1" ht="158.25" customHeight="1">
      <c r="A41" s="275" t="s">
        <v>374</v>
      </c>
      <c r="B41" s="276" t="s">
        <v>375</v>
      </c>
      <c r="C41" s="276" t="s">
        <v>271</v>
      </c>
      <c r="D41" s="277">
        <v>18</v>
      </c>
      <c r="E41" s="277">
        <v>18</v>
      </c>
      <c r="F41" s="277">
        <v>18</v>
      </c>
      <c r="G41" s="294"/>
      <c r="H41" s="276" t="s">
        <v>376</v>
      </c>
      <c r="I41" s="295" t="s">
        <v>377</v>
      </c>
      <c r="J41" s="296"/>
      <c r="K41" s="296"/>
      <c r="L41" s="296"/>
      <c r="M41" s="296">
        <f>2100000+12996100+10600300+114000</f>
        <v>25810400</v>
      </c>
      <c r="N41" s="296"/>
      <c r="O41" s="296">
        <v>31444000</v>
      </c>
      <c r="P41" s="296"/>
      <c r="Q41" s="296"/>
      <c r="R41" s="296"/>
      <c r="S41" s="296"/>
      <c r="T41" s="296"/>
      <c r="U41" s="296"/>
      <c r="V41" s="280"/>
      <c r="W41" s="297">
        <f t="shared" si="2"/>
        <v>57254400</v>
      </c>
      <c r="X41" s="298"/>
      <c r="Y41" s="298"/>
    </row>
    <row r="42" spans="1:25" s="282" customFormat="1" ht="120" customHeight="1">
      <c r="A42" s="275" t="s">
        <v>378</v>
      </c>
      <c r="B42" s="276" t="s">
        <v>379</v>
      </c>
      <c r="C42" s="276" t="s">
        <v>380</v>
      </c>
      <c r="D42" s="277">
        <v>1</v>
      </c>
      <c r="E42" s="277">
        <v>1</v>
      </c>
      <c r="F42" s="277">
        <v>1</v>
      </c>
      <c r="G42" s="294"/>
      <c r="H42" s="276" t="s">
        <v>381</v>
      </c>
      <c r="I42" s="295" t="s">
        <v>382</v>
      </c>
      <c r="J42" s="296"/>
      <c r="K42" s="296"/>
      <c r="L42" s="296"/>
      <c r="M42" s="296">
        <f>816281+7300000</f>
        <v>8116281</v>
      </c>
      <c r="N42" s="296"/>
      <c r="O42" s="296"/>
      <c r="P42" s="296"/>
      <c r="Q42" s="296"/>
      <c r="R42" s="296"/>
      <c r="S42" s="296">
        <v>20000</v>
      </c>
      <c r="T42" s="296"/>
      <c r="U42" s="296"/>
      <c r="V42" s="280"/>
      <c r="W42" s="297">
        <f t="shared" si="2"/>
        <v>8136281</v>
      </c>
      <c r="X42" s="298"/>
      <c r="Y42" s="298"/>
    </row>
    <row r="43" spans="1:25" s="282" customFormat="1" ht="197.15" customHeight="1">
      <c r="A43" s="275" t="s">
        <v>383</v>
      </c>
      <c r="B43" s="276" t="s">
        <v>384</v>
      </c>
      <c r="C43" s="276" t="s">
        <v>385</v>
      </c>
      <c r="D43" s="300">
        <v>1</v>
      </c>
      <c r="E43" s="300">
        <v>1</v>
      </c>
      <c r="F43" s="300">
        <v>1</v>
      </c>
      <c r="G43" s="294"/>
      <c r="H43" s="301" t="s">
        <v>386</v>
      </c>
      <c r="I43" s="295" t="s">
        <v>387</v>
      </c>
      <c r="J43" s="296"/>
      <c r="K43" s="296"/>
      <c r="L43" s="296"/>
      <c r="M43" s="296">
        <v>10000000</v>
      </c>
      <c r="N43" s="296"/>
      <c r="O43" s="296">
        <v>5000000</v>
      </c>
      <c r="P43" s="296"/>
      <c r="Q43" s="296"/>
      <c r="R43" s="296"/>
      <c r="S43" s="296"/>
      <c r="T43" s="296"/>
      <c r="U43" s="296"/>
      <c r="V43" s="280"/>
      <c r="W43" s="297">
        <f t="shared" si="2"/>
        <v>15000000</v>
      </c>
      <c r="X43" s="298"/>
      <c r="Y43" s="298"/>
    </row>
    <row r="44" spans="1:25" s="282" customFormat="1" ht="197.15" customHeight="1">
      <c r="A44" s="275" t="s">
        <v>388</v>
      </c>
      <c r="B44" s="276" t="s">
        <v>389</v>
      </c>
      <c r="C44" s="276" t="s">
        <v>390</v>
      </c>
      <c r="D44" s="277">
        <v>3</v>
      </c>
      <c r="E44" s="277">
        <v>3</v>
      </c>
      <c r="F44" s="277"/>
      <c r="G44" s="294"/>
      <c r="H44" s="276" t="s">
        <v>391</v>
      </c>
      <c r="I44" s="295" t="s">
        <v>392</v>
      </c>
      <c r="J44" s="296"/>
      <c r="K44" s="296"/>
      <c r="L44" s="296"/>
      <c r="M44" s="296"/>
      <c r="N44" s="296"/>
      <c r="O44" s="296"/>
      <c r="P44" s="296"/>
      <c r="Q44" s="296"/>
      <c r="R44" s="296"/>
      <c r="S44" s="296"/>
      <c r="T44" s="296"/>
      <c r="U44" s="296"/>
      <c r="V44" s="280"/>
      <c r="W44" s="297">
        <f t="shared" si="2"/>
        <v>0</v>
      </c>
      <c r="X44" s="298"/>
      <c r="Y44" s="298"/>
    </row>
    <row r="45" spans="1:25" s="282" customFormat="1" ht="197.15" customHeight="1">
      <c r="A45" s="299" t="s">
        <v>393</v>
      </c>
      <c r="B45" s="276" t="s">
        <v>394</v>
      </c>
      <c r="C45" s="276" t="s">
        <v>395</v>
      </c>
      <c r="D45" s="277">
        <v>200</v>
      </c>
      <c r="E45" s="277">
        <v>240</v>
      </c>
      <c r="F45" s="277">
        <v>80</v>
      </c>
      <c r="G45" s="294"/>
      <c r="H45" s="276" t="s">
        <v>396</v>
      </c>
      <c r="I45" s="295" t="s">
        <v>397</v>
      </c>
      <c r="J45" s="296"/>
      <c r="K45" s="296"/>
      <c r="L45" s="296"/>
      <c r="M45" s="296">
        <f>52003900+4401000+7889753+15110247+40000</f>
        <v>79444900</v>
      </c>
      <c r="N45" s="296"/>
      <c r="O45" s="296">
        <f>72500000+17000+20054000+36784000</f>
        <v>129355000</v>
      </c>
      <c r="P45" s="296"/>
      <c r="Q45" s="296"/>
      <c r="R45" s="296"/>
      <c r="S45" s="296"/>
      <c r="T45" s="296"/>
      <c r="U45" s="296"/>
      <c r="V45" s="280"/>
      <c r="W45" s="297">
        <f t="shared" si="2"/>
        <v>208799900</v>
      </c>
      <c r="X45" s="298"/>
      <c r="Y45" s="298"/>
    </row>
    <row r="46" spans="1:25" s="282" customFormat="1" ht="197.15" customHeight="1">
      <c r="A46" s="275" t="s">
        <v>398</v>
      </c>
      <c r="B46" s="276" t="s">
        <v>399</v>
      </c>
      <c r="C46" s="276" t="s">
        <v>276</v>
      </c>
      <c r="D46" s="277">
        <v>4</v>
      </c>
      <c r="E46" s="277">
        <v>4</v>
      </c>
      <c r="F46" s="277">
        <v>1</v>
      </c>
      <c r="G46" s="294"/>
      <c r="H46" s="276" t="s">
        <v>400</v>
      </c>
      <c r="I46" s="295" t="s">
        <v>401</v>
      </c>
      <c r="J46" s="296"/>
      <c r="K46" s="296"/>
      <c r="L46" s="296"/>
      <c r="M46" s="296"/>
      <c r="N46" s="296"/>
      <c r="O46" s="296"/>
      <c r="P46" s="296"/>
      <c r="Q46" s="296"/>
      <c r="R46" s="296"/>
      <c r="S46" s="296"/>
      <c r="T46" s="296"/>
      <c r="U46" s="296"/>
      <c r="V46" s="280"/>
      <c r="W46" s="297">
        <f t="shared" si="2"/>
        <v>0</v>
      </c>
      <c r="X46" s="298"/>
      <c r="Y46" s="298"/>
    </row>
    <row r="47" spans="1:25" s="282" customFormat="1" ht="197.15" customHeight="1">
      <c r="A47" s="299" t="s">
        <v>402</v>
      </c>
      <c r="B47" s="276" t="s">
        <v>403</v>
      </c>
      <c r="C47" s="276" t="s">
        <v>404</v>
      </c>
      <c r="D47" s="277">
        <v>1</v>
      </c>
      <c r="E47" s="277">
        <v>1</v>
      </c>
      <c r="F47" s="277">
        <v>1</v>
      </c>
      <c r="G47" s="294"/>
      <c r="H47" s="276" t="s">
        <v>405</v>
      </c>
      <c r="I47" s="295" t="s">
        <v>406</v>
      </c>
      <c r="J47" s="296"/>
      <c r="K47" s="296"/>
      <c r="L47" s="296"/>
      <c r="M47" s="296">
        <f>18200000+20000000</f>
        <v>38200000</v>
      </c>
      <c r="N47" s="296"/>
      <c r="O47" s="296">
        <f>9000000+1480000</f>
        <v>10480000</v>
      </c>
      <c r="P47" s="296"/>
      <c r="Q47" s="296"/>
      <c r="R47" s="296"/>
      <c r="S47" s="296"/>
      <c r="T47" s="296"/>
      <c r="U47" s="296"/>
      <c r="V47" s="280"/>
      <c r="W47" s="297">
        <f t="shared" si="2"/>
        <v>48680000</v>
      </c>
      <c r="X47" s="298"/>
      <c r="Y47" s="298"/>
    </row>
    <row r="48" spans="1:25" s="282" customFormat="1" ht="197.15" customHeight="1">
      <c r="A48" s="299" t="s">
        <v>407</v>
      </c>
      <c r="B48" s="276" t="s">
        <v>408</v>
      </c>
      <c r="C48" s="276" t="s">
        <v>147</v>
      </c>
      <c r="D48" s="277">
        <v>9</v>
      </c>
      <c r="E48" s="277">
        <v>9</v>
      </c>
      <c r="F48" s="277">
        <v>1</v>
      </c>
      <c r="G48" s="294"/>
      <c r="H48" s="302" t="s">
        <v>409</v>
      </c>
      <c r="I48" s="295" t="s">
        <v>410</v>
      </c>
      <c r="J48" s="296"/>
      <c r="K48" s="296"/>
      <c r="L48" s="296"/>
      <c r="M48" s="296"/>
      <c r="N48" s="296"/>
      <c r="O48" s="296"/>
      <c r="P48" s="296"/>
      <c r="Q48" s="296"/>
      <c r="R48" s="296"/>
      <c r="S48" s="296"/>
      <c r="T48" s="296"/>
      <c r="U48" s="296"/>
      <c r="V48" s="280"/>
      <c r="W48" s="297">
        <f t="shared" si="2"/>
        <v>0</v>
      </c>
      <c r="X48" s="298"/>
      <c r="Y48" s="298" t="s">
        <v>411</v>
      </c>
    </row>
    <row r="49" spans="1:25" s="282" customFormat="1" ht="197.15" customHeight="1">
      <c r="A49" s="275" t="s">
        <v>412</v>
      </c>
      <c r="B49" s="276" t="s">
        <v>413</v>
      </c>
      <c r="C49" s="276" t="s">
        <v>414</v>
      </c>
      <c r="D49" s="277">
        <v>0</v>
      </c>
      <c r="E49" s="277">
        <v>2</v>
      </c>
      <c r="F49" s="277"/>
      <c r="G49" s="294"/>
      <c r="H49" s="303" t="s">
        <v>415</v>
      </c>
      <c r="I49" s="295" t="s">
        <v>410</v>
      </c>
      <c r="J49" s="296"/>
      <c r="K49" s="296"/>
      <c r="L49" s="296"/>
      <c r="M49" s="296"/>
      <c r="N49" s="296"/>
      <c r="O49" s="296"/>
      <c r="P49" s="296"/>
      <c r="Q49" s="296"/>
      <c r="R49" s="296"/>
      <c r="S49" s="296"/>
      <c r="T49" s="296"/>
      <c r="U49" s="296"/>
      <c r="V49" s="280"/>
      <c r="W49" s="297">
        <f t="shared" si="2"/>
        <v>0</v>
      </c>
      <c r="X49" s="298"/>
      <c r="Y49" s="298" t="s">
        <v>411</v>
      </c>
    </row>
    <row r="50" spans="1:25" s="282" customFormat="1" ht="197.15" customHeight="1">
      <c r="A50" s="275" t="s">
        <v>416</v>
      </c>
      <c r="B50" s="276" t="s">
        <v>417</v>
      </c>
      <c r="C50" s="276" t="s">
        <v>344</v>
      </c>
      <c r="D50" s="277">
        <v>0</v>
      </c>
      <c r="E50" s="277">
        <v>1</v>
      </c>
      <c r="F50" s="277">
        <v>1</v>
      </c>
      <c r="G50" s="294"/>
      <c r="H50" s="276" t="s">
        <v>418</v>
      </c>
      <c r="I50" s="295" t="s">
        <v>410</v>
      </c>
      <c r="J50" s="296"/>
      <c r="K50" s="296"/>
      <c r="L50" s="296"/>
      <c r="M50" s="296"/>
      <c r="N50" s="296"/>
      <c r="O50" s="296"/>
      <c r="P50" s="296"/>
      <c r="Q50" s="296"/>
      <c r="R50" s="296"/>
      <c r="S50" s="296"/>
      <c r="T50" s="296"/>
      <c r="U50" s="296"/>
      <c r="V50" s="280"/>
      <c r="W50" s="297">
        <f t="shared" si="2"/>
        <v>0</v>
      </c>
      <c r="X50" s="298"/>
      <c r="Y50" s="298" t="s">
        <v>411</v>
      </c>
    </row>
    <row r="51" spans="1:25" s="282" customFormat="1" ht="197.15" customHeight="1">
      <c r="A51" s="275" t="s">
        <v>419</v>
      </c>
      <c r="B51" s="276" t="s">
        <v>420</v>
      </c>
      <c r="C51" s="276" t="s">
        <v>350</v>
      </c>
      <c r="D51" s="277">
        <v>0</v>
      </c>
      <c r="E51" s="277">
        <v>1</v>
      </c>
      <c r="F51" s="277"/>
      <c r="G51" s="294"/>
      <c r="H51" s="276" t="s">
        <v>421</v>
      </c>
      <c r="I51" s="295" t="s">
        <v>410</v>
      </c>
      <c r="J51" s="296"/>
      <c r="K51" s="296"/>
      <c r="L51" s="296"/>
      <c r="M51" s="296"/>
      <c r="N51" s="296"/>
      <c r="O51" s="296"/>
      <c r="P51" s="296"/>
      <c r="Q51" s="296"/>
      <c r="R51" s="296"/>
      <c r="S51" s="296"/>
      <c r="T51" s="296"/>
      <c r="U51" s="296"/>
      <c r="V51" s="280"/>
      <c r="W51" s="297">
        <f t="shared" si="2"/>
        <v>0</v>
      </c>
      <c r="X51" s="298"/>
      <c r="Y51" s="298" t="s">
        <v>411</v>
      </c>
    </row>
    <row r="52" spans="1:25" s="282" customFormat="1" ht="197.15" customHeight="1">
      <c r="A52" s="275" t="s">
        <v>422</v>
      </c>
      <c r="B52" s="276" t="s">
        <v>423</v>
      </c>
      <c r="C52" s="277" t="s">
        <v>424</v>
      </c>
      <c r="D52" s="277">
        <v>0</v>
      </c>
      <c r="E52" s="277">
        <v>1</v>
      </c>
      <c r="F52" s="277"/>
      <c r="G52" s="294"/>
      <c r="H52" s="276" t="s">
        <v>425</v>
      </c>
      <c r="I52" s="295" t="s">
        <v>410</v>
      </c>
      <c r="J52" s="296"/>
      <c r="K52" s="296"/>
      <c r="L52" s="296"/>
      <c r="M52" s="296"/>
      <c r="N52" s="296"/>
      <c r="O52" s="296"/>
      <c r="P52" s="296"/>
      <c r="Q52" s="296"/>
      <c r="R52" s="296"/>
      <c r="S52" s="296"/>
      <c r="T52" s="296"/>
      <c r="U52" s="296"/>
      <c r="V52" s="280"/>
      <c r="W52" s="297">
        <f t="shared" si="2"/>
        <v>0</v>
      </c>
      <c r="X52" s="298"/>
      <c r="Y52" s="298" t="s">
        <v>411</v>
      </c>
    </row>
    <row r="53" spans="1:25" s="282" customFormat="1" ht="87.65" customHeight="1">
      <c r="A53" s="275" t="s">
        <v>426</v>
      </c>
      <c r="B53" s="276" t="s">
        <v>427</v>
      </c>
      <c r="C53" s="276" t="s">
        <v>428</v>
      </c>
      <c r="D53" s="277">
        <v>20</v>
      </c>
      <c r="E53" s="277">
        <v>20</v>
      </c>
      <c r="F53" s="277"/>
      <c r="G53" s="304"/>
      <c r="H53" s="276" t="s">
        <v>429</v>
      </c>
      <c r="I53" s="295" t="s">
        <v>410</v>
      </c>
      <c r="J53" s="305"/>
      <c r="K53" s="305"/>
      <c r="L53" s="305"/>
      <c r="M53" s="305"/>
      <c r="N53" s="305"/>
      <c r="O53" s="305"/>
      <c r="P53" s="305"/>
      <c r="Q53" s="280"/>
      <c r="R53" s="280"/>
      <c r="S53" s="280"/>
      <c r="T53" s="280"/>
      <c r="U53" s="280"/>
      <c r="V53" s="280"/>
      <c r="W53" s="297">
        <f t="shared" si="2"/>
        <v>0</v>
      </c>
      <c r="X53" s="306"/>
      <c r="Y53" s="298" t="s">
        <v>411</v>
      </c>
    </row>
    <row r="54" spans="1:25" s="282" customFormat="1" ht="25" customHeight="1">
      <c r="B54" s="891" t="s">
        <v>357</v>
      </c>
      <c r="C54" s="892"/>
      <c r="D54" s="892"/>
      <c r="E54" s="892"/>
      <c r="F54" s="892"/>
      <c r="G54" s="892"/>
      <c r="H54" s="892"/>
      <c r="I54" s="893"/>
      <c r="J54" s="881">
        <f>SUM(J67:J72)</f>
        <v>0</v>
      </c>
      <c r="K54" s="878">
        <v>0</v>
      </c>
      <c r="L54" s="881">
        <f t="shared" ref="L54:U54" si="3">SUM(L67:L72)</f>
        <v>0</v>
      </c>
      <c r="M54" s="878">
        <f t="shared" si="3"/>
        <v>0</v>
      </c>
      <c r="N54" s="881">
        <f t="shared" si="3"/>
        <v>0</v>
      </c>
      <c r="O54" s="878">
        <f t="shared" si="3"/>
        <v>5516000</v>
      </c>
      <c r="P54" s="881">
        <f t="shared" si="3"/>
        <v>0</v>
      </c>
      <c r="Q54" s="878">
        <f t="shared" si="3"/>
        <v>0</v>
      </c>
      <c r="R54" s="881">
        <f t="shared" si="3"/>
        <v>0</v>
      </c>
      <c r="S54" s="878">
        <f t="shared" si="3"/>
        <v>0</v>
      </c>
      <c r="T54" s="881">
        <f t="shared" si="3"/>
        <v>0</v>
      </c>
      <c r="U54" s="878">
        <f t="shared" si="3"/>
        <v>0</v>
      </c>
      <c r="V54" s="909">
        <f>+J54+L54+N54+P54+R54+T54</f>
        <v>0</v>
      </c>
      <c r="W54" s="899">
        <f>+K54+M54+O54+Q54+S54+U54</f>
        <v>5516000</v>
      </c>
      <c r="X54" s="902"/>
      <c r="Y54" s="905"/>
    </row>
    <row r="55" spans="1:25" s="282" customFormat="1" ht="27.65" customHeight="1">
      <c r="B55" s="908" t="s">
        <v>430</v>
      </c>
      <c r="C55" s="908"/>
      <c r="D55" s="908"/>
      <c r="E55" s="908"/>
      <c r="F55" s="908"/>
      <c r="G55" s="908"/>
      <c r="H55" s="908"/>
      <c r="I55" s="908"/>
      <c r="J55" s="882"/>
      <c r="K55" s="879"/>
      <c r="L55" s="882"/>
      <c r="M55" s="879"/>
      <c r="N55" s="882"/>
      <c r="O55" s="879"/>
      <c r="P55" s="882"/>
      <c r="Q55" s="879"/>
      <c r="R55" s="882"/>
      <c r="S55" s="879"/>
      <c r="T55" s="882"/>
      <c r="U55" s="879"/>
      <c r="V55" s="910"/>
      <c r="W55" s="900"/>
      <c r="X55" s="903"/>
      <c r="Y55" s="906"/>
    </row>
    <row r="56" spans="1:25" s="282" customFormat="1" ht="35.5" customHeight="1">
      <c r="B56" s="908" t="s">
        <v>431</v>
      </c>
      <c r="C56" s="908"/>
      <c r="D56" s="908"/>
      <c r="E56" s="908"/>
      <c r="F56" s="908"/>
      <c r="G56" s="908"/>
      <c r="H56" s="908"/>
      <c r="I56" s="908"/>
      <c r="J56" s="882"/>
      <c r="K56" s="879"/>
      <c r="L56" s="882"/>
      <c r="M56" s="879"/>
      <c r="N56" s="882"/>
      <c r="O56" s="879"/>
      <c r="P56" s="882"/>
      <c r="Q56" s="879"/>
      <c r="R56" s="882"/>
      <c r="S56" s="879"/>
      <c r="T56" s="882"/>
      <c r="U56" s="879"/>
      <c r="V56" s="910"/>
      <c r="W56" s="900"/>
      <c r="X56" s="903"/>
      <c r="Y56" s="906"/>
    </row>
    <row r="57" spans="1:25" s="282" customFormat="1" ht="15.65" customHeight="1">
      <c r="B57" s="894" t="s">
        <v>11</v>
      </c>
      <c r="C57" s="876" t="s">
        <v>12</v>
      </c>
      <c r="D57" s="876" t="s">
        <v>13</v>
      </c>
      <c r="E57" s="876" t="s">
        <v>14</v>
      </c>
      <c r="F57" s="895" t="s">
        <v>15</v>
      </c>
      <c r="G57" s="897" t="s">
        <v>16</v>
      </c>
      <c r="H57" s="307"/>
      <c r="I57" s="876" t="s">
        <v>18</v>
      </c>
      <c r="J57" s="882"/>
      <c r="K57" s="879"/>
      <c r="L57" s="882"/>
      <c r="M57" s="879"/>
      <c r="N57" s="882"/>
      <c r="O57" s="879"/>
      <c r="P57" s="882"/>
      <c r="Q57" s="879"/>
      <c r="R57" s="882"/>
      <c r="S57" s="879"/>
      <c r="T57" s="882"/>
      <c r="U57" s="879"/>
      <c r="V57" s="910"/>
      <c r="W57" s="900"/>
      <c r="X57" s="904"/>
      <c r="Y57" s="907"/>
    </row>
    <row r="58" spans="1:25" s="282" customFormat="1" ht="217" customHeight="1">
      <c r="B58" s="894"/>
      <c r="C58" s="877"/>
      <c r="D58" s="877"/>
      <c r="E58" s="877"/>
      <c r="F58" s="896"/>
      <c r="G58" s="898"/>
      <c r="H58" s="308" t="s">
        <v>96</v>
      </c>
      <c r="I58" s="877"/>
      <c r="J58" s="883"/>
      <c r="K58" s="880"/>
      <c r="L58" s="883"/>
      <c r="M58" s="880"/>
      <c r="N58" s="883"/>
      <c r="O58" s="880"/>
      <c r="P58" s="883"/>
      <c r="Q58" s="880"/>
      <c r="R58" s="883"/>
      <c r="S58" s="880"/>
      <c r="T58" s="883"/>
      <c r="U58" s="880"/>
      <c r="V58" s="911"/>
      <c r="W58" s="901"/>
      <c r="X58" s="309"/>
      <c r="Y58" s="310"/>
    </row>
    <row r="59" spans="1:25" s="282" customFormat="1" ht="276" customHeight="1">
      <c r="A59" s="275" t="s">
        <v>432</v>
      </c>
      <c r="B59" s="276" t="s">
        <v>433</v>
      </c>
      <c r="C59" s="276" t="s">
        <v>434</v>
      </c>
      <c r="D59" s="300">
        <v>1</v>
      </c>
      <c r="E59" s="300">
        <v>1</v>
      </c>
      <c r="F59" s="300">
        <v>1</v>
      </c>
      <c r="G59" s="294"/>
      <c r="H59" s="301" t="s">
        <v>435</v>
      </c>
      <c r="I59" s="283" t="s">
        <v>436</v>
      </c>
      <c r="J59" s="296">
        <f>11635606+592241838</f>
        <v>603877444</v>
      </c>
      <c r="K59" s="296"/>
      <c r="L59" s="296"/>
      <c r="M59" s="296">
        <f>187000000+1000+5000+46242181+5578153+421847</f>
        <v>239248181</v>
      </c>
      <c r="N59" s="296"/>
      <c r="O59" s="296">
        <v>243000000</v>
      </c>
      <c r="P59" s="296"/>
      <c r="Q59" s="296"/>
      <c r="R59" s="296"/>
      <c r="S59" s="296"/>
      <c r="T59" s="296"/>
      <c r="U59" s="296"/>
      <c r="V59" s="296"/>
      <c r="W59" s="311"/>
      <c r="X59" s="312"/>
      <c r="Y59" s="312"/>
    </row>
    <row r="60" spans="1:25" s="282" customFormat="1" ht="118" customHeight="1">
      <c r="A60" s="275" t="s">
        <v>437</v>
      </c>
      <c r="B60" s="276" t="s">
        <v>438</v>
      </c>
      <c r="C60" s="276" t="s">
        <v>439</v>
      </c>
      <c r="D60" s="277">
        <v>1</v>
      </c>
      <c r="E60" s="277">
        <v>1</v>
      </c>
      <c r="F60" s="277">
        <v>1</v>
      </c>
      <c r="G60" s="294"/>
      <c r="H60" s="276" t="s">
        <v>440</v>
      </c>
      <c r="I60" s="283" t="s">
        <v>441</v>
      </c>
      <c r="J60" s="296"/>
      <c r="K60" s="296"/>
      <c r="L60" s="296"/>
      <c r="M60" s="296">
        <v>307892533</v>
      </c>
      <c r="N60" s="296"/>
      <c r="O60" s="296"/>
      <c r="P60" s="296"/>
      <c r="Q60" s="296"/>
      <c r="R60" s="296"/>
      <c r="S60" s="296"/>
      <c r="T60" s="296"/>
      <c r="U60" s="296"/>
      <c r="V60" s="296"/>
      <c r="W60" s="311"/>
      <c r="X60" s="312"/>
      <c r="Y60" s="312"/>
    </row>
    <row r="61" spans="1:25" s="282" customFormat="1" ht="108.5" customHeight="1">
      <c r="A61" s="275" t="s">
        <v>442</v>
      </c>
      <c r="B61" s="276" t="s">
        <v>443</v>
      </c>
      <c r="C61" s="276" t="s">
        <v>444</v>
      </c>
      <c r="D61" s="277">
        <v>1</v>
      </c>
      <c r="E61" s="277">
        <v>1</v>
      </c>
      <c r="F61" s="277">
        <v>1</v>
      </c>
      <c r="G61" s="294"/>
      <c r="H61" s="276" t="s">
        <v>445</v>
      </c>
      <c r="I61" s="283" t="s">
        <v>446</v>
      </c>
      <c r="J61" s="296"/>
      <c r="K61" s="296"/>
      <c r="L61" s="296"/>
      <c r="M61" s="296">
        <f>15737683+7639467</f>
        <v>23377150</v>
      </c>
      <c r="N61" s="296"/>
      <c r="O61" s="296">
        <v>13022850</v>
      </c>
      <c r="P61" s="296"/>
      <c r="Q61" s="296"/>
      <c r="R61" s="296"/>
      <c r="S61" s="296"/>
      <c r="T61" s="296"/>
      <c r="U61" s="296"/>
      <c r="V61" s="296"/>
      <c r="W61" s="311"/>
      <c r="X61" s="312"/>
      <c r="Y61" s="312"/>
    </row>
    <row r="62" spans="1:25" s="282" customFormat="1" ht="108.5">
      <c r="A62" s="275" t="s">
        <v>447</v>
      </c>
      <c r="B62" s="276" t="s">
        <v>448</v>
      </c>
      <c r="C62" s="276" t="s">
        <v>439</v>
      </c>
      <c r="D62" s="277">
        <v>1</v>
      </c>
      <c r="E62" s="277">
        <v>1</v>
      </c>
      <c r="F62" s="300">
        <v>1</v>
      </c>
      <c r="G62" s="294"/>
      <c r="H62" s="276" t="s">
        <v>449</v>
      </c>
      <c r="I62" s="283" t="s">
        <v>450</v>
      </c>
      <c r="J62" s="296"/>
      <c r="K62" s="296"/>
      <c r="L62" s="296"/>
      <c r="M62" s="296">
        <v>62950732</v>
      </c>
      <c r="N62" s="296"/>
      <c r="O62" s="296"/>
      <c r="P62" s="296"/>
      <c r="Q62" s="296"/>
      <c r="R62" s="296"/>
      <c r="S62" s="296"/>
      <c r="T62" s="296"/>
      <c r="U62" s="296"/>
      <c r="V62" s="296"/>
      <c r="W62" s="311"/>
      <c r="X62" s="312"/>
      <c r="Y62" s="312"/>
    </row>
    <row r="63" spans="1:25" s="282" customFormat="1" ht="56.5">
      <c r="A63" s="275" t="s">
        <v>451</v>
      </c>
      <c r="B63" s="276" t="s">
        <v>452</v>
      </c>
      <c r="C63" s="276" t="s">
        <v>444</v>
      </c>
      <c r="D63" s="277">
        <v>1</v>
      </c>
      <c r="E63" s="277">
        <v>1</v>
      </c>
      <c r="F63" s="277">
        <v>1</v>
      </c>
      <c r="G63" s="294"/>
      <c r="H63" s="276" t="s">
        <v>453</v>
      </c>
      <c r="I63" s="283" t="s">
        <v>454</v>
      </c>
      <c r="J63" s="296"/>
      <c r="K63" s="296"/>
      <c r="L63" s="296"/>
      <c r="M63" s="296"/>
      <c r="N63" s="296"/>
      <c r="O63" s="296"/>
      <c r="P63" s="296"/>
      <c r="Q63" s="296"/>
      <c r="R63" s="296"/>
      <c r="S63" s="296"/>
      <c r="T63" s="296"/>
      <c r="U63" s="296"/>
      <c r="V63" s="296"/>
      <c r="W63" s="311"/>
      <c r="X63" s="312"/>
      <c r="Y63" s="312"/>
    </row>
    <row r="64" spans="1:25" s="282" customFormat="1" ht="112.5" customHeight="1">
      <c r="A64" s="275" t="s">
        <v>455</v>
      </c>
      <c r="B64" s="276" t="s">
        <v>456</v>
      </c>
      <c r="C64" s="276" t="s">
        <v>457</v>
      </c>
      <c r="D64" s="277">
        <v>1</v>
      </c>
      <c r="E64" s="277">
        <v>2</v>
      </c>
      <c r="F64" s="277"/>
      <c r="G64" s="294"/>
      <c r="H64" s="276" t="s">
        <v>458</v>
      </c>
      <c r="I64" s="283" t="s">
        <v>459</v>
      </c>
      <c r="J64" s="296"/>
      <c r="K64" s="296"/>
      <c r="L64" s="296"/>
      <c r="M64" s="296"/>
      <c r="N64" s="296"/>
      <c r="O64" s="296">
        <v>34502000</v>
      </c>
      <c r="P64" s="296"/>
      <c r="Q64" s="296"/>
      <c r="R64" s="296"/>
      <c r="S64" s="296"/>
      <c r="T64" s="296"/>
      <c r="U64" s="296"/>
      <c r="V64" s="296"/>
      <c r="W64" s="311"/>
      <c r="X64" s="312"/>
      <c r="Y64" s="312"/>
    </row>
    <row r="65" spans="1:26" s="282" customFormat="1" ht="42.5">
      <c r="A65" s="275" t="s">
        <v>460</v>
      </c>
      <c r="B65" s="276" t="s">
        <v>461</v>
      </c>
      <c r="C65" s="276" t="s">
        <v>462</v>
      </c>
      <c r="D65" s="277">
        <v>4</v>
      </c>
      <c r="E65" s="277">
        <v>8</v>
      </c>
      <c r="F65" s="277"/>
      <c r="G65" s="294"/>
      <c r="H65" s="276" t="s">
        <v>463</v>
      </c>
      <c r="I65" s="283" t="s">
        <v>464</v>
      </c>
      <c r="J65" s="296"/>
      <c r="K65" s="296"/>
      <c r="L65" s="296"/>
      <c r="M65" s="296"/>
      <c r="N65" s="296"/>
      <c r="O65" s="296"/>
      <c r="P65" s="296"/>
      <c r="Q65" s="296"/>
      <c r="R65" s="296"/>
      <c r="S65" s="296"/>
      <c r="T65" s="296"/>
      <c r="U65" s="296"/>
      <c r="V65" s="296"/>
      <c r="W65" s="311"/>
      <c r="X65" s="312"/>
      <c r="Y65" s="312"/>
    </row>
    <row r="66" spans="1:26" s="282" customFormat="1" ht="115.5" customHeight="1">
      <c r="A66" s="275" t="s">
        <v>465</v>
      </c>
      <c r="B66" s="276" t="s">
        <v>466</v>
      </c>
      <c r="C66" s="276" t="s">
        <v>439</v>
      </c>
      <c r="D66" s="277">
        <v>1</v>
      </c>
      <c r="E66" s="277">
        <v>1</v>
      </c>
      <c r="F66" s="277">
        <v>1</v>
      </c>
      <c r="G66" s="294"/>
      <c r="H66" s="276" t="s">
        <v>467</v>
      </c>
      <c r="I66" s="283" t="s">
        <v>468</v>
      </c>
      <c r="J66" s="296"/>
      <c r="K66" s="296"/>
      <c r="L66" s="296"/>
      <c r="M66" s="296"/>
      <c r="N66" s="296"/>
      <c r="O66" s="296">
        <f>1340000+7000000</f>
        <v>8340000</v>
      </c>
      <c r="P66" s="296"/>
      <c r="Q66" s="296"/>
      <c r="R66" s="296"/>
      <c r="S66" s="296"/>
      <c r="T66" s="296"/>
      <c r="U66" s="296"/>
      <c r="V66" s="296"/>
      <c r="W66" s="311"/>
      <c r="X66" s="312"/>
      <c r="Y66" s="312"/>
    </row>
    <row r="67" spans="1:26" s="282" customFormat="1" ht="93.75" customHeight="1">
      <c r="A67" s="275" t="s">
        <v>469</v>
      </c>
      <c r="B67" s="276" t="s">
        <v>470</v>
      </c>
      <c r="C67" s="276" t="s">
        <v>471</v>
      </c>
      <c r="D67" s="277">
        <v>1</v>
      </c>
      <c r="E67" s="277">
        <v>1</v>
      </c>
      <c r="F67" s="277">
        <v>1</v>
      </c>
      <c r="G67" s="313"/>
      <c r="H67" s="276" t="s">
        <v>472</v>
      </c>
      <c r="I67" s="314" t="s">
        <v>473</v>
      </c>
      <c r="J67" s="315"/>
      <c r="K67" s="315"/>
      <c r="L67" s="315"/>
      <c r="M67" s="315"/>
      <c r="N67" s="315"/>
      <c r="O67" s="296">
        <v>5516000</v>
      </c>
      <c r="P67" s="316"/>
      <c r="Q67" s="316"/>
      <c r="R67" s="316"/>
      <c r="S67" s="316"/>
      <c r="T67" s="316"/>
      <c r="U67" s="316"/>
      <c r="V67" s="316"/>
      <c r="W67" s="317"/>
      <c r="X67" s="318"/>
      <c r="Y67" s="319"/>
    </row>
    <row r="68" spans="1:26" s="282" customFormat="1" ht="87">
      <c r="A68" s="275" t="s">
        <v>474</v>
      </c>
      <c r="B68" s="276" t="s">
        <v>475</v>
      </c>
      <c r="C68" s="276" t="s">
        <v>476</v>
      </c>
      <c r="D68" s="277">
        <v>1</v>
      </c>
      <c r="E68" s="277">
        <v>3</v>
      </c>
      <c r="F68" s="277">
        <v>2</v>
      </c>
      <c r="G68" s="313"/>
      <c r="H68" s="276" t="s">
        <v>477</v>
      </c>
      <c r="I68" s="314" t="s">
        <v>478</v>
      </c>
      <c r="J68" s="315"/>
      <c r="K68" s="315"/>
      <c r="L68" s="315"/>
      <c r="M68" s="315"/>
      <c r="N68" s="315"/>
      <c r="O68" s="315" t="s">
        <v>479</v>
      </c>
      <c r="P68" s="316"/>
      <c r="Q68" s="316"/>
      <c r="R68" s="316"/>
      <c r="S68" s="316"/>
      <c r="T68" s="316"/>
      <c r="U68" s="316"/>
      <c r="V68" s="316"/>
      <c r="W68" s="317"/>
      <c r="X68" s="318"/>
      <c r="Y68" s="318"/>
    </row>
    <row r="69" spans="1:26" s="282" customFormat="1" ht="70.5">
      <c r="A69" s="275" t="s">
        <v>480</v>
      </c>
      <c r="B69" s="276" t="s">
        <v>481</v>
      </c>
      <c r="C69" s="276" t="s">
        <v>276</v>
      </c>
      <c r="D69" s="277">
        <v>1</v>
      </c>
      <c r="E69" s="277">
        <v>2</v>
      </c>
      <c r="F69" s="277">
        <v>1</v>
      </c>
      <c r="G69" s="313"/>
      <c r="H69" s="276" t="s">
        <v>482</v>
      </c>
      <c r="I69" s="314" t="s">
        <v>483</v>
      </c>
      <c r="J69" s="315"/>
      <c r="K69" s="315"/>
      <c r="L69" s="315"/>
      <c r="M69" s="315"/>
      <c r="N69" s="315"/>
      <c r="O69" s="315"/>
      <c r="P69" s="316"/>
      <c r="Q69" s="316"/>
      <c r="R69" s="316"/>
      <c r="S69" s="316"/>
      <c r="T69" s="316"/>
      <c r="U69" s="316"/>
      <c r="V69" s="316"/>
      <c r="W69" s="317"/>
      <c r="X69" s="318"/>
      <c r="Y69" s="318"/>
    </row>
    <row r="70" spans="1:26" s="282" customFormat="1" ht="63.65" customHeight="1">
      <c r="A70" s="275" t="s">
        <v>484</v>
      </c>
      <c r="B70" s="276" t="s">
        <v>485</v>
      </c>
      <c r="C70" s="276" t="s">
        <v>486</v>
      </c>
      <c r="D70" s="277">
        <v>10.7</v>
      </c>
      <c r="E70" s="277">
        <v>10</v>
      </c>
      <c r="F70" s="277">
        <v>1</v>
      </c>
      <c r="G70" s="313"/>
      <c r="H70" s="276" t="s">
        <v>487</v>
      </c>
      <c r="I70" s="314" t="s">
        <v>488</v>
      </c>
      <c r="J70" s="315"/>
      <c r="K70" s="315"/>
      <c r="L70" s="315"/>
      <c r="M70" s="315"/>
      <c r="N70" s="315"/>
      <c r="O70" s="315"/>
      <c r="P70" s="316"/>
      <c r="Q70" s="316"/>
      <c r="R70" s="316"/>
      <c r="S70" s="316"/>
      <c r="T70" s="316"/>
      <c r="U70" s="316"/>
      <c r="V70" s="316"/>
      <c r="W70" s="317"/>
      <c r="X70" s="318"/>
      <c r="Y70" s="318"/>
    </row>
    <row r="71" spans="1:26" s="282" customFormat="1" ht="76.75" customHeight="1">
      <c r="A71" s="275" t="s">
        <v>489</v>
      </c>
      <c r="B71" s="276" t="s">
        <v>490</v>
      </c>
      <c r="C71" s="276" t="s">
        <v>491</v>
      </c>
      <c r="D71" s="277">
        <v>10</v>
      </c>
      <c r="E71" s="277">
        <v>28</v>
      </c>
      <c r="F71" s="277"/>
      <c r="G71" s="313"/>
      <c r="H71" s="276" t="s">
        <v>492</v>
      </c>
      <c r="I71" s="295" t="s">
        <v>410</v>
      </c>
      <c r="J71" s="315"/>
      <c r="K71" s="315"/>
      <c r="L71" s="315"/>
      <c r="M71" s="315"/>
      <c r="N71" s="315"/>
      <c r="O71" s="315"/>
      <c r="P71" s="316"/>
      <c r="Q71" s="316"/>
      <c r="R71" s="316"/>
      <c r="S71" s="316"/>
      <c r="T71" s="316"/>
      <c r="U71" s="316"/>
      <c r="V71" s="316"/>
      <c r="W71" s="317"/>
      <c r="X71" s="318"/>
      <c r="Y71" s="318"/>
    </row>
    <row r="72" spans="1:26" s="282" customFormat="1" ht="115.4" customHeight="1">
      <c r="A72" s="275" t="s">
        <v>493</v>
      </c>
      <c r="B72" s="276" t="s">
        <v>494</v>
      </c>
      <c r="C72" s="276" t="s">
        <v>491</v>
      </c>
      <c r="D72" s="277">
        <v>0</v>
      </c>
      <c r="E72" s="277">
        <v>1</v>
      </c>
      <c r="F72" s="277"/>
      <c r="G72" s="313"/>
      <c r="H72" s="276" t="s">
        <v>495</v>
      </c>
      <c r="I72" s="295" t="s">
        <v>410</v>
      </c>
      <c r="J72" s="315"/>
      <c r="K72" s="315"/>
      <c r="L72" s="315"/>
      <c r="M72" s="315"/>
      <c r="N72" s="315"/>
      <c r="O72" s="315"/>
      <c r="P72" s="316"/>
      <c r="Q72" s="316"/>
      <c r="R72" s="316"/>
      <c r="S72" s="316"/>
      <c r="T72" s="316"/>
      <c r="U72" s="316"/>
      <c r="V72" s="316"/>
      <c r="W72" s="317"/>
      <c r="X72" s="318"/>
      <c r="Y72" s="319"/>
    </row>
    <row r="73" spans="1:26" s="282" customFormat="1" ht="115.4" customHeight="1">
      <c r="A73" s="275" t="s">
        <v>496</v>
      </c>
      <c r="B73" s="276" t="s">
        <v>497</v>
      </c>
      <c r="C73" s="276" t="s">
        <v>491</v>
      </c>
      <c r="D73" s="277">
        <v>0</v>
      </c>
      <c r="E73" s="277">
        <v>2</v>
      </c>
      <c r="F73" s="277"/>
      <c r="G73" s="313"/>
      <c r="H73" s="276" t="s">
        <v>498</v>
      </c>
      <c r="I73" s="295" t="s">
        <v>410</v>
      </c>
      <c r="J73" s="320"/>
      <c r="K73" s="320"/>
      <c r="L73" s="320"/>
      <c r="M73" s="320"/>
      <c r="N73" s="320"/>
      <c r="O73" s="320"/>
      <c r="P73" s="321"/>
      <c r="Q73" s="321"/>
      <c r="R73" s="321"/>
      <c r="S73" s="321"/>
      <c r="T73" s="321"/>
      <c r="U73" s="321"/>
      <c r="V73" s="321"/>
      <c r="W73" s="322"/>
      <c r="X73" s="323"/>
      <c r="Y73" s="324"/>
    </row>
    <row r="74" spans="1:26" s="282" customFormat="1" ht="28" customHeight="1">
      <c r="B74" s="891" t="s">
        <v>357</v>
      </c>
      <c r="C74" s="892"/>
      <c r="D74" s="892"/>
      <c r="E74" s="892"/>
      <c r="F74" s="892"/>
      <c r="G74" s="892"/>
      <c r="H74" s="892"/>
      <c r="I74" s="893"/>
      <c r="J74" s="881">
        <f t="shared" ref="J74:S74" si="4">+J79+J80+J81+J82+J83+J84</f>
        <v>0</v>
      </c>
      <c r="K74" s="878">
        <f t="shared" si="4"/>
        <v>0</v>
      </c>
      <c r="L74" s="881">
        <f t="shared" si="4"/>
        <v>0</v>
      </c>
      <c r="M74" s="878">
        <f t="shared" si="4"/>
        <v>20000000</v>
      </c>
      <c r="N74" s="881">
        <f t="shared" si="4"/>
        <v>0</v>
      </c>
      <c r="O74" s="878">
        <f t="shared" si="4"/>
        <v>0</v>
      </c>
      <c r="P74" s="881">
        <f t="shared" si="4"/>
        <v>0</v>
      </c>
      <c r="Q74" s="878">
        <f t="shared" si="4"/>
        <v>0</v>
      </c>
      <c r="R74" s="881">
        <f t="shared" si="4"/>
        <v>0</v>
      </c>
      <c r="S74" s="878">
        <f t="shared" si="4"/>
        <v>0</v>
      </c>
      <c r="T74" s="881">
        <f t="shared" ref="T74:U74" si="5">SUM(T80:T84)</f>
        <v>0</v>
      </c>
      <c r="U74" s="878">
        <f t="shared" si="5"/>
        <v>0</v>
      </c>
      <c r="V74" s="881">
        <f>+J74+L74+N74+P74+R74+T74</f>
        <v>0</v>
      </c>
      <c r="W74" s="884">
        <f>+K74+M74+O74+Q74+S74+U74</f>
        <v>20000000</v>
      </c>
      <c r="X74" s="887"/>
      <c r="Y74" s="890"/>
    </row>
    <row r="75" spans="1:26" s="282" customFormat="1" ht="28" customHeight="1">
      <c r="B75" s="891" t="s">
        <v>499</v>
      </c>
      <c r="C75" s="892"/>
      <c r="D75" s="892"/>
      <c r="E75" s="892"/>
      <c r="F75" s="892"/>
      <c r="G75" s="892"/>
      <c r="H75" s="892"/>
      <c r="I75" s="893"/>
      <c r="J75" s="882"/>
      <c r="K75" s="879"/>
      <c r="L75" s="882"/>
      <c r="M75" s="879"/>
      <c r="N75" s="882"/>
      <c r="O75" s="879"/>
      <c r="P75" s="882"/>
      <c r="Q75" s="879"/>
      <c r="R75" s="882"/>
      <c r="S75" s="879"/>
      <c r="T75" s="882"/>
      <c r="U75" s="879"/>
      <c r="V75" s="882"/>
      <c r="W75" s="885"/>
      <c r="X75" s="888"/>
      <c r="Y75" s="888"/>
    </row>
    <row r="76" spans="1:26" s="282" customFormat="1" ht="29.15" customHeight="1">
      <c r="B76" s="891" t="s">
        <v>500</v>
      </c>
      <c r="C76" s="892"/>
      <c r="D76" s="892"/>
      <c r="E76" s="892"/>
      <c r="F76" s="892"/>
      <c r="G76" s="892"/>
      <c r="H76" s="892"/>
      <c r="I76" s="893"/>
      <c r="J76" s="882"/>
      <c r="K76" s="879"/>
      <c r="L76" s="882"/>
      <c r="M76" s="879"/>
      <c r="N76" s="882"/>
      <c r="O76" s="879"/>
      <c r="P76" s="882"/>
      <c r="Q76" s="879"/>
      <c r="R76" s="882"/>
      <c r="S76" s="879"/>
      <c r="T76" s="882"/>
      <c r="U76" s="879"/>
      <c r="V76" s="882"/>
      <c r="W76" s="885"/>
      <c r="X76" s="888"/>
      <c r="Y76" s="888"/>
    </row>
    <row r="77" spans="1:26" s="282" customFormat="1" ht="15" customHeight="1">
      <c r="B77" s="894" t="s">
        <v>11</v>
      </c>
      <c r="C77" s="876" t="s">
        <v>12</v>
      </c>
      <c r="D77" s="876" t="s">
        <v>13</v>
      </c>
      <c r="E77" s="876" t="s">
        <v>14</v>
      </c>
      <c r="F77" s="895" t="s">
        <v>15</v>
      </c>
      <c r="G77" s="897" t="s">
        <v>16</v>
      </c>
      <c r="H77" s="876" t="s">
        <v>96</v>
      </c>
      <c r="I77" s="876" t="s">
        <v>18</v>
      </c>
      <c r="J77" s="882"/>
      <c r="K77" s="879"/>
      <c r="L77" s="882"/>
      <c r="M77" s="879"/>
      <c r="N77" s="882"/>
      <c r="O77" s="879"/>
      <c r="P77" s="882"/>
      <c r="Q77" s="879"/>
      <c r="R77" s="882"/>
      <c r="S77" s="879"/>
      <c r="T77" s="882"/>
      <c r="U77" s="879"/>
      <c r="V77" s="882"/>
      <c r="W77" s="885"/>
      <c r="X77" s="888"/>
      <c r="Y77" s="888"/>
    </row>
    <row r="78" spans="1:26" s="282" customFormat="1" ht="104.25" customHeight="1">
      <c r="B78" s="894"/>
      <c r="C78" s="877"/>
      <c r="D78" s="877"/>
      <c r="E78" s="877"/>
      <c r="F78" s="896"/>
      <c r="G78" s="898"/>
      <c r="H78" s="877"/>
      <c r="I78" s="877"/>
      <c r="J78" s="883"/>
      <c r="K78" s="880"/>
      <c r="L78" s="883"/>
      <c r="M78" s="880"/>
      <c r="N78" s="883"/>
      <c r="O78" s="880"/>
      <c r="P78" s="883"/>
      <c r="Q78" s="880"/>
      <c r="R78" s="883"/>
      <c r="S78" s="880"/>
      <c r="T78" s="883"/>
      <c r="U78" s="880"/>
      <c r="V78" s="883"/>
      <c r="W78" s="886"/>
      <c r="X78" s="889"/>
      <c r="Y78" s="889"/>
    </row>
    <row r="79" spans="1:26" s="282" customFormat="1" ht="103.5" customHeight="1">
      <c r="A79" s="275" t="s">
        <v>501</v>
      </c>
      <c r="B79" s="276" t="s">
        <v>502</v>
      </c>
      <c r="C79" s="276" t="s">
        <v>503</v>
      </c>
      <c r="D79" s="300">
        <v>0.2</v>
      </c>
      <c r="E79" s="300">
        <v>0.6</v>
      </c>
      <c r="F79" s="300">
        <v>0.15</v>
      </c>
      <c r="G79" s="325"/>
      <c r="H79" s="301" t="s">
        <v>504</v>
      </c>
      <c r="I79" s="326" t="s">
        <v>505</v>
      </c>
      <c r="J79" s="327"/>
      <c r="K79" s="327"/>
      <c r="L79" s="327"/>
      <c r="M79" s="327">
        <v>20000000</v>
      </c>
      <c r="N79" s="327"/>
      <c r="O79" s="328"/>
      <c r="P79" s="296"/>
      <c r="Q79" s="296"/>
      <c r="R79" s="296"/>
      <c r="S79" s="296"/>
      <c r="T79" s="296"/>
      <c r="U79" s="296"/>
      <c r="V79" s="296"/>
      <c r="W79" s="311"/>
      <c r="X79" s="304"/>
      <c r="Y79" s="304"/>
      <c r="Z79" s="329"/>
    </row>
    <row r="80" spans="1:26" s="282" customFormat="1" ht="42.5">
      <c r="A80" s="275" t="s">
        <v>506</v>
      </c>
      <c r="B80" s="276" t="s">
        <v>507</v>
      </c>
      <c r="C80" s="276" t="s">
        <v>55</v>
      </c>
      <c r="D80" s="277">
        <v>4</v>
      </c>
      <c r="E80" s="277">
        <v>4</v>
      </c>
      <c r="F80" s="277">
        <v>1</v>
      </c>
      <c r="G80" s="330"/>
      <c r="H80" s="276" t="s">
        <v>508</v>
      </c>
      <c r="I80" s="314" t="s">
        <v>509</v>
      </c>
      <c r="J80" s="331"/>
      <c r="K80" s="331"/>
      <c r="L80" s="331"/>
      <c r="M80" s="331"/>
      <c r="N80" s="331"/>
      <c r="O80" s="331"/>
      <c r="P80" s="332"/>
      <c r="Q80" s="332"/>
      <c r="R80" s="332"/>
      <c r="S80" s="332"/>
      <c r="T80" s="332"/>
      <c r="U80" s="332"/>
      <c r="V80" s="332"/>
      <c r="W80" s="333"/>
      <c r="X80" s="334"/>
      <c r="Y80" s="334"/>
      <c r="Z80" s="329"/>
    </row>
    <row r="81" spans="1:26" s="282" customFormat="1" ht="43.5">
      <c r="A81" s="275" t="s">
        <v>510</v>
      </c>
      <c r="B81" s="276" t="s">
        <v>511</v>
      </c>
      <c r="C81" s="276" t="s">
        <v>512</v>
      </c>
      <c r="D81" s="277">
        <v>1</v>
      </c>
      <c r="E81" s="277">
        <v>1</v>
      </c>
      <c r="F81" s="277"/>
      <c r="G81" s="330"/>
      <c r="H81" s="276" t="s">
        <v>513</v>
      </c>
      <c r="I81" s="314" t="s">
        <v>514</v>
      </c>
      <c r="J81" s="331"/>
      <c r="K81" s="331"/>
      <c r="L81" s="331"/>
      <c r="M81" s="331"/>
      <c r="N81" s="331"/>
      <c r="O81" s="331"/>
      <c r="P81" s="332"/>
      <c r="Q81" s="332"/>
      <c r="R81" s="332"/>
      <c r="S81" s="332"/>
      <c r="T81" s="332"/>
      <c r="U81" s="332"/>
      <c r="V81" s="332"/>
      <c r="W81" s="333"/>
      <c r="X81" s="334"/>
      <c r="Y81" s="334"/>
      <c r="Z81" s="329"/>
    </row>
    <row r="82" spans="1:26" s="282" customFormat="1" ht="42.5">
      <c r="A82" s="275" t="s">
        <v>515</v>
      </c>
      <c r="B82" s="276" t="s">
        <v>516</v>
      </c>
      <c r="C82" s="276" t="s">
        <v>67</v>
      </c>
      <c r="D82" s="277">
        <v>1</v>
      </c>
      <c r="E82" s="277">
        <v>1</v>
      </c>
      <c r="F82" s="277"/>
      <c r="G82" s="330"/>
      <c r="H82" s="276" t="s">
        <v>517</v>
      </c>
      <c r="I82" s="314" t="s">
        <v>518</v>
      </c>
      <c r="J82" s="331"/>
      <c r="K82" s="331"/>
      <c r="L82" s="331"/>
      <c r="M82" s="331"/>
      <c r="N82" s="331"/>
      <c r="O82" s="331"/>
      <c r="P82" s="332"/>
      <c r="Q82" s="332"/>
      <c r="R82" s="332"/>
      <c r="S82" s="332"/>
      <c r="T82" s="332"/>
      <c r="U82" s="332"/>
      <c r="V82" s="332"/>
      <c r="W82" s="333"/>
      <c r="X82" s="335"/>
      <c r="Y82" s="334"/>
      <c r="Z82" s="329"/>
    </row>
    <row r="83" spans="1:26" s="282" customFormat="1" ht="56.5">
      <c r="A83" s="275" t="s">
        <v>519</v>
      </c>
      <c r="B83" s="276" t="s">
        <v>520</v>
      </c>
      <c r="C83" s="276" t="s">
        <v>276</v>
      </c>
      <c r="D83" s="277">
        <v>4</v>
      </c>
      <c r="E83" s="277">
        <v>4</v>
      </c>
      <c r="F83" s="277">
        <v>1</v>
      </c>
      <c r="G83" s="330"/>
      <c r="H83" s="276" t="s">
        <v>521</v>
      </c>
      <c r="I83" s="314" t="s">
        <v>522</v>
      </c>
      <c r="J83" s="331"/>
      <c r="K83" s="331"/>
      <c r="L83" s="331"/>
      <c r="M83" s="331"/>
      <c r="N83" s="331"/>
      <c r="O83" s="331"/>
      <c r="P83" s="332"/>
      <c r="Q83" s="332"/>
      <c r="R83" s="332"/>
      <c r="S83" s="332"/>
      <c r="T83" s="332"/>
      <c r="U83" s="332"/>
      <c r="V83" s="332"/>
      <c r="W83" s="333"/>
      <c r="X83" s="334"/>
      <c r="Y83" s="334"/>
      <c r="Z83" s="329"/>
    </row>
    <row r="84" spans="1:26" s="282" customFormat="1" ht="56.5">
      <c r="A84" s="275" t="s">
        <v>523</v>
      </c>
      <c r="B84" s="276" t="s">
        <v>524</v>
      </c>
      <c r="C84" s="276" t="s">
        <v>525</v>
      </c>
      <c r="D84" s="277">
        <v>1</v>
      </c>
      <c r="E84" s="277">
        <v>1</v>
      </c>
      <c r="F84" s="277">
        <v>1</v>
      </c>
      <c r="G84" s="330"/>
      <c r="H84" s="276" t="s">
        <v>526</v>
      </c>
      <c r="I84" s="314" t="s">
        <v>527</v>
      </c>
      <c r="J84" s="331"/>
      <c r="K84" s="331"/>
      <c r="L84" s="331"/>
      <c r="M84" s="331"/>
      <c r="N84" s="331"/>
      <c r="O84" s="331"/>
      <c r="P84" s="332"/>
      <c r="Q84" s="332"/>
      <c r="R84" s="332"/>
      <c r="S84" s="332"/>
      <c r="T84" s="332"/>
      <c r="U84" s="332"/>
      <c r="V84" s="332"/>
      <c r="W84" s="333"/>
      <c r="X84" s="335"/>
      <c r="Y84" s="334"/>
      <c r="Z84" s="329"/>
    </row>
  </sheetData>
  <mergeCells count="114">
    <mergeCell ref="U9:U10"/>
    <mergeCell ref="B1:X1"/>
    <mergeCell ref="B2:X2"/>
    <mergeCell ref="B3:I3"/>
    <mergeCell ref="B4:I4"/>
    <mergeCell ref="J6:W6"/>
    <mergeCell ref="J7:W7"/>
    <mergeCell ref="R8:S8"/>
    <mergeCell ref="T8:U8"/>
    <mergeCell ref="V8:W8"/>
    <mergeCell ref="X8:X11"/>
    <mergeCell ref="H8:H11"/>
    <mergeCell ref="I8:I11"/>
    <mergeCell ref="B8:B11"/>
    <mergeCell ref="C8:C11"/>
    <mergeCell ref="D8:D11"/>
    <mergeCell ref="E8:E11"/>
    <mergeCell ref="F8:F11"/>
    <mergeCell ref="G8:G11"/>
    <mergeCell ref="Y8:Y11"/>
    <mergeCell ref="J9:J10"/>
    <mergeCell ref="K9:K10"/>
    <mergeCell ref="L9:L10"/>
    <mergeCell ref="M9:M10"/>
    <mergeCell ref="N9:N10"/>
    <mergeCell ref="J8:K8"/>
    <mergeCell ref="L8:M8"/>
    <mergeCell ref="N8:O8"/>
    <mergeCell ref="P8:Q8"/>
    <mergeCell ref="O9:O10"/>
    <mergeCell ref="P9:P10"/>
    <mergeCell ref="Q9:Q10"/>
    <mergeCell ref="R9:R10"/>
    <mergeCell ref="S9:S10"/>
    <mergeCell ref="T9:T10"/>
    <mergeCell ref="U33:U37"/>
    <mergeCell ref="V33:V37"/>
    <mergeCell ref="W33:W37"/>
    <mergeCell ref="X33:X37"/>
    <mergeCell ref="Y33:Y37"/>
    <mergeCell ref="B34:I34"/>
    <mergeCell ref="B35:I35"/>
    <mergeCell ref="B36:B37"/>
    <mergeCell ref="C36:C37"/>
    <mergeCell ref="D36:D37"/>
    <mergeCell ref="O33:O37"/>
    <mergeCell ref="P33:P37"/>
    <mergeCell ref="Q33:Q37"/>
    <mergeCell ref="R33:R37"/>
    <mergeCell ref="S33:S37"/>
    <mergeCell ref="T33:T37"/>
    <mergeCell ref="B33:I33"/>
    <mergeCell ref="J33:J37"/>
    <mergeCell ref="K33:K37"/>
    <mergeCell ref="L33:L37"/>
    <mergeCell ref="M33:M37"/>
    <mergeCell ref="N33:N37"/>
    <mergeCell ref="P54:P58"/>
    <mergeCell ref="E36:E37"/>
    <mergeCell ref="F36:F37"/>
    <mergeCell ref="G36:G37"/>
    <mergeCell ref="I36:I37"/>
    <mergeCell ref="B54:I54"/>
    <mergeCell ref="J54:J58"/>
    <mergeCell ref="G57:G58"/>
    <mergeCell ref="I57:I58"/>
    <mergeCell ref="F77:F78"/>
    <mergeCell ref="G77:G78"/>
    <mergeCell ref="H77:H78"/>
    <mergeCell ref="W54:W58"/>
    <mergeCell ref="X54:X57"/>
    <mergeCell ref="Y54:Y57"/>
    <mergeCell ref="B55:I55"/>
    <mergeCell ref="B56:I56"/>
    <mergeCell ref="B57:B58"/>
    <mergeCell ref="C57:C58"/>
    <mergeCell ref="D57:D58"/>
    <mergeCell ref="E57:E58"/>
    <mergeCell ref="F57:F58"/>
    <mergeCell ref="Q54:Q58"/>
    <mergeCell ref="R54:R58"/>
    <mergeCell ref="S54:S58"/>
    <mergeCell ref="T54:T58"/>
    <mergeCell ref="U54:U58"/>
    <mergeCell ref="V54:V58"/>
    <mergeCell ref="K54:K58"/>
    <mergeCell ref="L54:L58"/>
    <mergeCell ref="M54:M58"/>
    <mergeCell ref="N54:N58"/>
    <mergeCell ref="O54:O58"/>
    <mergeCell ref="I77:I78"/>
    <mergeCell ref="U74:U78"/>
    <mergeCell ref="V74:V78"/>
    <mergeCell ref="W74:W78"/>
    <mergeCell ref="X74:X78"/>
    <mergeCell ref="Y74:Y78"/>
    <mergeCell ref="B75:I75"/>
    <mergeCell ref="B76:I76"/>
    <mergeCell ref="B77:B78"/>
    <mergeCell ref="C77:C78"/>
    <mergeCell ref="D77:D78"/>
    <mergeCell ref="O74:O78"/>
    <mergeCell ref="P74:P78"/>
    <mergeCell ref="Q74:Q78"/>
    <mergeCell ref="R74:R78"/>
    <mergeCell ref="S74:S78"/>
    <mergeCell ref="T74:T78"/>
    <mergeCell ref="B74:I74"/>
    <mergeCell ref="J74:J78"/>
    <mergeCell ref="K74:K78"/>
    <mergeCell ref="L74:L78"/>
    <mergeCell ref="M74:M78"/>
    <mergeCell ref="N74:N78"/>
    <mergeCell ref="E77:E78"/>
  </mergeCells>
  <pageMargins left="0.7" right="0.7" top="0.75" bottom="0.75" header="0.3" footer="0.3"/>
  <pageSetup scale="46" orientation="landscape" r:id="rId1"/>
  <rowBreaks count="2" manualBreakCount="2">
    <brk id="32" max="24" man="1"/>
    <brk id="73" max="24" man="1"/>
  </rowBreaks>
  <colBreaks count="1" manualBreakCount="1">
    <brk id="11" max="149"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0E91A-FED0-4AA5-ABE3-81612BE96182}">
  <dimension ref="A1:Y115"/>
  <sheetViews>
    <sheetView topLeftCell="A8" zoomScale="90" zoomScaleNormal="90" workbookViewId="0">
      <pane ySplit="1" topLeftCell="A21" activePane="bottomLeft" state="frozen"/>
      <selection activeCell="M8" sqref="M8"/>
      <selection pane="bottomLeft" activeCell="C8" sqref="C8:C11"/>
    </sheetView>
  </sheetViews>
  <sheetFormatPr baseColWidth="10" defaultRowHeight="14.5"/>
  <cols>
    <col min="1" max="1" width="4.26953125" customWidth="1"/>
    <col min="2" max="2" width="52.81640625" customWidth="1"/>
    <col min="3" max="3" width="26.453125" style="176" customWidth="1"/>
    <col min="4" max="4" width="10.26953125" style="177" customWidth="1"/>
    <col min="5" max="6" width="11.1796875" style="177" customWidth="1"/>
    <col min="7" max="7" width="12.26953125" style="177" customWidth="1"/>
    <col min="8" max="8" width="50.54296875" customWidth="1"/>
    <col min="9" max="9" width="35.26953125" customWidth="1"/>
    <col min="10" max="10" width="19.453125" bestFit="1" customWidth="1"/>
    <col min="11" max="12" width="18.26953125" customWidth="1"/>
    <col min="13" max="13" width="19.453125" customWidth="1"/>
    <col min="14" max="14" width="22.7265625" customWidth="1"/>
    <col min="15" max="15" width="20.7265625" customWidth="1"/>
    <col min="16" max="16" width="20" customWidth="1"/>
    <col min="17" max="17" width="13.1796875" customWidth="1"/>
    <col min="18" max="18" width="19.453125" bestFit="1" customWidth="1"/>
    <col min="19" max="19" width="19.26953125" customWidth="1"/>
    <col min="20" max="20" width="18.1796875" customWidth="1"/>
    <col min="21" max="21" width="16.7265625" customWidth="1"/>
    <col min="22" max="22" width="17.7265625" customWidth="1"/>
    <col min="23" max="23" width="16.81640625" customWidth="1"/>
    <col min="24" max="24" width="21.26953125" customWidth="1"/>
    <col min="25" max="25" width="21.81640625" customWidth="1"/>
  </cols>
  <sheetData>
    <row r="1" spans="1:25" ht="18.5">
      <c r="B1" s="815" t="s">
        <v>0</v>
      </c>
      <c r="C1" s="815"/>
      <c r="D1" s="815"/>
      <c r="E1" s="815"/>
      <c r="F1" s="815"/>
      <c r="G1" s="815"/>
      <c r="H1" s="815"/>
      <c r="I1" s="815"/>
      <c r="J1" s="815"/>
      <c r="K1" s="815"/>
      <c r="L1" s="815"/>
      <c r="M1" s="815"/>
      <c r="N1" s="815"/>
      <c r="O1" s="815"/>
      <c r="P1" s="815"/>
      <c r="Q1" s="815"/>
      <c r="R1" s="815"/>
      <c r="S1" s="815"/>
      <c r="T1" s="815"/>
      <c r="U1" s="815"/>
      <c r="V1" s="815"/>
      <c r="W1" s="815"/>
      <c r="X1" s="815"/>
      <c r="Y1" s="2"/>
    </row>
    <row r="2" spans="1:25" ht="18.5">
      <c r="B2" s="815" t="s">
        <v>1</v>
      </c>
      <c r="C2" s="815"/>
      <c r="D2" s="815"/>
      <c r="E2" s="815"/>
      <c r="F2" s="815"/>
      <c r="G2" s="815"/>
      <c r="H2" s="815"/>
      <c r="I2" s="815"/>
      <c r="J2" s="815"/>
      <c r="K2" s="815"/>
      <c r="L2" s="815"/>
      <c r="M2" s="815"/>
      <c r="N2" s="815"/>
      <c r="O2" s="815"/>
      <c r="P2" s="815"/>
      <c r="Q2" s="815"/>
      <c r="R2" s="815"/>
      <c r="S2" s="815"/>
      <c r="T2" s="815"/>
      <c r="U2" s="815"/>
      <c r="V2" s="815"/>
      <c r="W2" s="815"/>
      <c r="X2" s="815"/>
      <c r="Y2" s="2"/>
    </row>
    <row r="3" spans="1:25" ht="18.5" hidden="1">
      <c r="B3" s="816" t="s">
        <v>528</v>
      </c>
      <c r="C3" s="816"/>
      <c r="D3" s="816"/>
      <c r="E3" s="816"/>
      <c r="F3" s="816"/>
      <c r="G3" s="816"/>
      <c r="H3" s="816"/>
      <c r="I3" s="816"/>
      <c r="J3" s="3"/>
      <c r="K3" s="3"/>
      <c r="L3" s="3"/>
      <c r="M3" s="3"/>
      <c r="N3" s="4"/>
      <c r="O3" s="4"/>
      <c r="P3" s="4"/>
      <c r="Q3" s="4"/>
      <c r="R3" s="4"/>
      <c r="S3" s="4"/>
      <c r="T3" s="4"/>
      <c r="U3" s="4"/>
      <c r="V3" s="4"/>
      <c r="W3" s="4"/>
      <c r="X3" s="4"/>
      <c r="Y3" s="2"/>
    </row>
    <row r="4" spans="1:25" ht="18.5" hidden="1">
      <c r="B4" s="816" t="s">
        <v>499</v>
      </c>
      <c r="C4" s="816"/>
      <c r="D4" s="816"/>
      <c r="E4" s="816"/>
      <c r="F4" s="816"/>
      <c r="G4" s="816"/>
      <c r="H4" s="816"/>
      <c r="I4" s="816"/>
      <c r="J4" s="3"/>
      <c r="K4" s="3"/>
      <c r="L4" s="3"/>
      <c r="M4" s="3"/>
      <c r="N4" s="4"/>
      <c r="O4" s="4"/>
      <c r="P4" s="4"/>
      <c r="Q4" s="4"/>
      <c r="R4" s="4"/>
      <c r="S4" s="4"/>
      <c r="T4" s="4"/>
      <c r="U4" s="4"/>
      <c r="V4" s="4"/>
      <c r="W4" s="4"/>
      <c r="X4" s="4"/>
      <c r="Y4" s="2"/>
    </row>
    <row r="5" spans="1:25" ht="18.5" hidden="1">
      <c r="B5" s="8" t="s">
        <v>4</v>
      </c>
      <c r="C5" s="1000" t="s">
        <v>529</v>
      </c>
      <c r="D5" s="1000"/>
      <c r="E5" s="1000"/>
      <c r="F5" s="1000"/>
      <c r="G5" s="1000"/>
      <c r="H5" s="8"/>
      <c r="I5" s="8"/>
      <c r="J5" s="11"/>
      <c r="K5" s="11"/>
      <c r="L5" s="11"/>
      <c r="M5" s="11"/>
      <c r="N5" s="4"/>
      <c r="O5" s="4"/>
      <c r="P5" s="4"/>
      <c r="Q5" s="4"/>
      <c r="R5" s="4"/>
      <c r="S5" s="4"/>
      <c r="T5" s="4"/>
      <c r="U5" s="4"/>
      <c r="V5" s="4"/>
      <c r="W5" s="4"/>
      <c r="X5" s="4"/>
      <c r="Y5" s="2"/>
    </row>
    <row r="6" spans="1:25" ht="21" hidden="1">
      <c r="B6" s="817" t="s">
        <v>6</v>
      </c>
      <c r="C6" s="817"/>
      <c r="D6" s="817" t="s">
        <v>530</v>
      </c>
      <c r="E6" s="817"/>
      <c r="F6" s="817"/>
      <c r="G6" s="817"/>
      <c r="H6" s="817"/>
      <c r="I6" s="817"/>
      <c r="J6" s="818" t="s">
        <v>8</v>
      </c>
      <c r="K6" s="818"/>
      <c r="L6" s="818"/>
      <c r="M6" s="818"/>
      <c r="N6" s="818"/>
      <c r="O6" s="818"/>
      <c r="P6" s="818"/>
      <c r="Q6" s="818"/>
      <c r="R6" s="818"/>
      <c r="S6" s="818"/>
      <c r="T6" s="818"/>
      <c r="U6" s="818"/>
      <c r="V6" s="818"/>
      <c r="W6" s="818"/>
      <c r="X6" s="339"/>
      <c r="Y6" s="2"/>
    </row>
    <row r="7" spans="1:25" ht="27.65" hidden="1" customHeight="1">
      <c r="B7" s="14"/>
      <c r="C7" s="15"/>
      <c r="D7" s="16"/>
      <c r="E7" s="16"/>
      <c r="F7" s="16"/>
      <c r="G7" s="16"/>
      <c r="H7" s="14"/>
      <c r="I7" s="16"/>
      <c r="J7" s="819" t="s">
        <v>9</v>
      </c>
      <c r="K7" s="819"/>
      <c r="L7" s="819"/>
      <c r="M7" s="819"/>
      <c r="N7" s="819"/>
      <c r="O7" s="819"/>
      <c r="P7" s="819"/>
      <c r="Q7" s="819"/>
      <c r="R7" s="819"/>
      <c r="S7" s="819"/>
      <c r="T7" s="819"/>
      <c r="U7" s="819"/>
      <c r="V7" s="819"/>
      <c r="W7" s="819"/>
      <c r="X7" s="2"/>
      <c r="Y7" s="2"/>
    </row>
    <row r="8" spans="1:25" ht="36.65" customHeight="1">
      <c r="B8" s="751" t="s">
        <v>11</v>
      </c>
      <c r="C8" s="751" t="s">
        <v>12</v>
      </c>
      <c r="D8" s="753" t="s">
        <v>13</v>
      </c>
      <c r="E8" s="753" t="s">
        <v>14</v>
      </c>
      <c r="F8" s="753" t="s">
        <v>15</v>
      </c>
      <c r="G8" s="753" t="s">
        <v>16</v>
      </c>
      <c r="H8" s="751" t="s">
        <v>17</v>
      </c>
      <c r="I8" s="774" t="s">
        <v>18</v>
      </c>
      <c r="J8" s="995" t="s">
        <v>19</v>
      </c>
      <c r="K8" s="995"/>
      <c r="L8" s="995" t="s">
        <v>531</v>
      </c>
      <c r="M8" s="995"/>
      <c r="N8" s="996" t="s">
        <v>21</v>
      </c>
      <c r="O8" s="997"/>
      <c r="P8" s="995" t="s">
        <v>22</v>
      </c>
      <c r="Q8" s="995"/>
      <c r="R8" s="995" t="s">
        <v>23</v>
      </c>
      <c r="S8" s="995"/>
      <c r="T8" s="995" t="s">
        <v>24</v>
      </c>
      <c r="U8" s="995"/>
      <c r="V8" s="995" t="s">
        <v>25</v>
      </c>
      <c r="W8" s="995"/>
      <c r="X8" s="986" t="s">
        <v>26</v>
      </c>
      <c r="Y8" s="795" t="s">
        <v>27</v>
      </c>
    </row>
    <row r="9" spans="1:25" ht="48" customHeight="1">
      <c r="B9" s="821"/>
      <c r="C9" s="821"/>
      <c r="D9" s="822"/>
      <c r="E9" s="822"/>
      <c r="F9" s="822"/>
      <c r="G9" s="822"/>
      <c r="H9" s="821"/>
      <c r="I9" s="829"/>
      <c r="J9" s="989" t="s">
        <v>28</v>
      </c>
      <c r="K9" s="991" t="s">
        <v>29</v>
      </c>
      <c r="L9" s="993" t="s">
        <v>28</v>
      </c>
      <c r="M9" s="991" t="s">
        <v>29</v>
      </c>
      <c r="N9" s="993" t="s">
        <v>30</v>
      </c>
      <c r="O9" s="991" t="s">
        <v>29</v>
      </c>
      <c r="P9" s="993" t="s">
        <v>30</v>
      </c>
      <c r="Q9" s="991" t="s">
        <v>29</v>
      </c>
      <c r="R9" s="993" t="s">
        <v>28</v>
      </c>
      <c r="S9" s="991" t="s">
        <v>29</v>
      </c>
      <c r="T9" s="998" t="s">
        <v>30</v>
      </c>
      <c r="U9" s="991" t="s">
        <v>29</v>
      </c>
      <c r="V9" s="340" t="s">
        <v>28</v>
      </c>
      <c r="W9" s="341" t="s">
        <v>29</v>
      </c>
      <c r="X9" s="987"/>
      <c r="Y9" s="796"/>
    </row>
    <row r="10" spans="1:25" ht="118.5" customHeight="1">
      <c r="B10" s="821"/>
      <c r="C10" s="821"/>
      <c r="D10" s="822"/>
      <c r="E10" s="822"/>
      <c r="F10" s="822"/>
      <c r="G10" s="822"/>
      <c r="H10" s="821"/>
      <c r="I10" s="829"/>
      <c r="J10" s="990"/>
      <c r="K10" s="992"/>
      <c r="L10" s="994"/>
      <c r="M10" s="992"/>
      <c r="N10" s="994"/>
      <c r="O10" s="992"/>
      <c r="P10" s="994"/>
      <c r="Q10" s="992"/>
      <c r="R10" s="994"/>
      <c r="S10" s="992"/>
      <c r="T10" s="999"/>
      <c r="U10" s="992"/>
      <c r="V10" s="342">
        <f>+V11+V15+V34+V44+V54+V65+V85</f>
        <v>16254540855.809999</v>
      </c>
      <c r="W10" s="343">
        <f>+W11+W15+W34+W44+W54+W65+W85</f>
        <v>9691302450.0300007</v>
      </c>
      <c r="X10" s="987"/>
      <c r="Y10" s="796"/>
    </row>
    <row r="11" spans="1:25" ht="57.65" customHeight="1">
      <c r="B11" s="752"/>
      <c r="C11" s="752"/>
      <c r="D11" s="754"/>
      <c r="E11" s="754"/>
      <c r="F11" s="754"/>
      <c r="G11" s="754"/>
      <c r="H11" s="752"/>
      <c r="I11" s="775"/>
      <c r="J11" s="344">
        <f t="shared" ref="J11:U11" si="0">SUM(J12:J14)</f>
        <v>0</v>
      </c>
      <c r="K11" s="345">
        <f t="shared" si="0"/>
        <v>0</v>
      </c>
      <c r="L11" s="344">
        <f t="shared" si="0"/>
        <v>0</v>
      </c>
      <c r="M11" s="345">
        <f t="shared" si="0"/>
        <v>0</v>
      </c>
      <c r="N11" s="344">
        <f t="shared" si="0"/>
        <v>170000</v>
      </c>
      <c r="O11" s="345">
        <f t="shared" si="0"/>
        <v>0</v>
      </c>
      <c r="P11" s="344">
        <f t="shared" si="0"/>
        <v>0</v>
      </c>
      <c r="Q11" s="345">
        <f t="shared" si="0"/>
        <v>0</v>
      </c>
      <c r="R11" s="344">
        <f t="shared" si="0"/>
        <v>0</v>
      </c>
      <c r="S11" s="345">
        <f t="shared" si="0"/>
        <v>0</v>
      </c>
      <c r="T11" s="344">
        <f t="shared" si="0"/>
        <v>0</v>
      </c>
      <c r="U11" s="345">
        <f t="shared" si="0"/>
        <v>0</v>
      </c>
      <c r="V11" s="346">
        <f>+J11+L11+N11+P11+R11+T11</f>
        <v>170000</v>
      </c>
      <c r="W11" s="347">
        <f>+K11+M11+O11+Q11+S11+U11</f>
        <v>0</v>
      </c>
      <c r="X11" s="988"/>
      <c r="Y11" s="797"/>
    </row>
    <row r="12" spans="1:25" ht="60" customHeight="1">
      <c r="A12" s="348"/>
      <c r="B12" s="349" t="s">
        <v>532</v>
      </c>
      <c r="C12" s="349" t="s">
        <v>533</v>
      </c>
      <c r="D12" s="350">
        <v>1</v>
      </c>
      <c r="E12" s="350">
        <v>1</v>
      </c>
      <c r="F12" s="350">
        <v>1</v>
      </c>
      <c r="G12" s="351">
        <v>1</v>
      </c>
      <c r="H12" s="352" t="s">
        <v>534</v>
      </c>
      <c r="I12" s="353" t="s">
        <v>535</v>
      </c>
      <c r="J12" s="354"/>
      <c r="K12" s="354"/>
      <c r="L12" s="354"/>
      <c r="M12" s="354"/>
      <c r="N12" s="355">
        <v>170000</v>
      </c>
      <c r="O12" s="355">
        <v>0</v>
      </c>
      <c r="P12" s="354"/>
      <c r="Q12" s="356"/>
      <c r="R12" s="356"/>
      <c r="S12" s="356"/>
      <c r="T12" s="356"/>
      <c r="U12" s="356"/>
      <c r="V12" s="356"/>
      <c r="W12" s="357"/>
      <c r="X12" s="358"/>
      <c r="Y12" s="359"/>
    </row>
    <row r="13" spans="1:25" ht="70.900000000000006" customHeight="1">
      <c r="A13" s="360"/>
      <c r="B13" s="349" t="s">
        <v>536</v>
      </c>
      <c r="C13" s="349" t="s">
        <v>537</v>
      </c>
      <c r="D13" s="30">
        <v>1</v>
      </c>
      <c r="E13" s="361">
        <v>1</v>
      </c>
      <c r="F13" s="361">
        <v>1</v>
      </c>
      <c r="G13" s="362">
        <v>1</v>
      </c>
      <c r="H13" s="363" t="s">
        <v>538</v>
      </c>
      <c r="I13" s="364" t="s">
        <v>539</v>
      </c>
      <c r="J13" s="365"/>
      <c r="K13" s="365"/>
      <c r="L13" s="365"/>
      <c r="M13" s="365"/>
      <c r="N13" s="365"/>
      <c r="O13" s="365"/>
      <c r="P13" s="365"/>
      <c r="Q13" s="366"/>
      <c r="R13" s="366"/>
      <c r="S13" s="366"/>
      <c r="T13" s="366"/>
      <c r="U13" s="366"/>
      <c r="V13" s="366"/>
      <c r="W13" s="367"/>
      <c r="X13" s="358"/>
      <c r="Y13" s="368"/>
    </row>
    <row r="14" spans="1:25" ht="58.9" customHeight="1">
      <c r="A14" s="348"/>
      <c r="B14" s="349" t="s">
        <v>540</v>
      </c>
      <c r="C14" s="349" t="s">
        <v>67</v>
      </c>
      <c r="D14" s="369">
        <v>4</v>
      </c>
      <c r="E14" s="369">
        <v>4</v>
      </c>
      <c r="F14" s="369">
        <v>1</v>
      </c>
      <c r="G14" s="370">
        <v>1</v>
      </c>
      <c r="H14" s="363" t="s">
        <v>541</v>
      </c>
      <c r="I14" s="364" t="s">
        <v>542</v>
      </c>
      <c r="J14" s="365">
        <v>0</v>
      </c>
      <c r="K14" s="365">
        <v>0</v>
      </c>
      <c r="L14" s="365">
        <v>0</v>
      </c>
      <c r="M14" s="365">
        <v>0</v>
      </c>
      <c r="N14" s="365">
        <v>0</v>
      </c>
      <c r="O14" s="365">
        <v>0</v>
      </c>
      <c r="P14" s="365">
        <v>0</v>
      </c>
      <c r="Q14" s="371">
        <v>0</v>
      </c>
      <c r="R14" s="371">
        <v>0</v>
      </c>
      <c r="S14" s="371">
        <v>0</v>
      </c>
      <c r="T14" s="371">
        <v>0</v>
      </c>
      <c r="U14" s="371">
        <v>0</v>
      </c>
      <c r="V14" s="371"/>
      <c r="W14" s="367"/>
      <c r="X14" s="372"/>
      <c r="Y14" s="373"/>
    </row>
    <row r="15" spans="1:25" ht="24.65" customHeight="1">
      <c r="B15" s="968" t="s">
        <v>528</v>
      </c>
      <c r="C15" s="968"/>
      <c r="D15" s="968"/>
      <c r="E15" s="968"/>
      <c r="F15" s="968"/>
      <c r="G15" s="968"/>
      <c r="H15" s="968"/>
      <c r="I15" s="968"/>
      <c r="J15" s="980">
        <f t="shared" ref="J15:U15" si="1">SUM(J20:J33)</f>
        <v>2762198452.5900002</v>
      </c>
      <c r="K15" s="975">
        <f t="shared" si="1"/>
        <v>2742004831.6799998</v>
      </c>
      <c r="L15" s="969">
        <f t="shared" si="1"/>
        <v>5099299328</v>
      </c>
      <c r="M15" s="975">
        <v>0</v>
      </c>
      <c r="N15" s="969">
        <f t="shared" si="1"/>
        <v>359592796</v>
      </c>
      <c r="O15" s="975">
        <f t="shared" si="1"/>
        <v>187978601</v>
      </c>
      <c r="P15" s="969">
        <f t="shared" si="1"/>
        <v>0</v>
      </c>
      <c r="Q15" s="975">
        <f t="shared" si="1"/>
        <v>0</v>
      </c>
      <c r="R15" s="969">
        <f t="shared" si="1"/>
        <v>6774350409.5500002</v>
      </c>
      <c r="S15" s="975">
        <f t="shared" si="1"/>
        <v>6214448623.3500004</v>
      </c>
      <c r="T15" s="969">
        <f t="shared" si="1"/>
        <v>0</v>
      </c>
      <c r="U15" s="975">
        <f t="shared" si="1"/>
        <v>0</v>
      </c>
      <c r="V15" s="959">
        <f>+J15+L15+N15+P15+R15+T15</f>
        <v>14995440986.139999</v>
      </c>
      <c r="W15" s="983">
        <f>+K15+M15+O15+Q15+S15+U15</f>
        <v>9144432056.0300007</v>
      </c>
      <c r="X15" s="965"/>
      <c r="Y15" s="745"/>
    </row>
    <row r="16" spans="1:25" ht="21.65" customHeight="1">
      <c r="B16" s="968" t="s">
        <v>543</v>
      </c>
      <c r="C16" s="968"/>
      <c r="D16" s="968"/>
      <c r="E16" s="968"/>
      <c r="F16" s="968"/>
      <c r="G16" s="968"/>
      <c r="H16" s="968"/>
      <c r="I16" s="968"/>
      <c r="J16" s="981"/>
      <c r="K16" s="976"/>
      <c r="L16" s="970"/>
      <c r="M16" s="976"/>
      <c r="N16" s="970"/>
      <c r="O16" s="976"/>
      <c r="P16" s="970"/>
      <c r="Q16" s="976"/>
      <c r="R16" s="970"/>
      <c r="S16" s="976"/>
      <c r="T16" s="970"/>
      <c r="U16" s="976"/>
      <c r="V16" s="960"/>
      <c r="W16" s="984"/>
      <c r="X16" s="966"/>
      <c r="Y16" s="746"/>
    </row>
    <row r="17" spans="1:25" ht="22.9" customHeight="1">
      <c r="B17" s="968" t="s">
        <v>544</v>
      </c>
      <c r="C17" s="968"/>
      <c r="D17" s="968"/>
      <c r="E17" s="968"/>
      <c r="F17" s="968"/>
      <c r="G17" s="968"/>
      <c r="H17" s="968"/>
      <c r="I17" s="968"/>
      <c r="J17" s="981"/>
      <c r="K17" s="976"/>
      <c r="L17" s="970"/>
      <c r="M17" s="976"/>
      <c r="N17" s="970"/>
      <c r="O17" s="976"/>
      <c r="P17" s="970"/>
      <c r="Q17" s="976"/>
      <c r="R17" s="970"/>
      <c r="S17" s="976"/>
      <c r="T17" s="970"/>
      <c r="U17" s="976"/>
      <c r="V17" s="960"/>
      <c r="W17" s="984"/>
      <c r="X17" s="966"/>
      <c r="Y17" s="746"/>
    </row>
    <row r="18" spans="1:25" ht="38.65" customHeight="1">
      <c r="B18" s="751" t="s">
        <v>11</v>
      </c>
      <c r="C18" s="751" t="s">
        <v>12</v>
      </c>
      <c r="D18" s="753" t="s">
        <v>13</v>
      </c>
      <c r="E18" s="753" t="s">
        <v>14</v>
      </c>
      <c r="F18" s="972" t="s">
        <v>15</v>
      </c>
      <c r="G18" s="753" t="s">
        <v>16</v>
      </c>
      <c r="H18" s="52"/>
      <c r="I18" s="774" t="s">
        <v>18</v>
      </c>
      <c r="J18" s="981"/>
      <c r="K18" s="976"/>
      <c r="L18" s="970"/>
      <c r="M18" s="976"/>
      <c r="N18" s="970"/>
      <c r="O18" s="976"/>
      <c r="P18" s="970"/>
      <c r="Q18" s="976"/>
      <c r="R18" s="970"/>
      <c r="S18" s="976"/>
      <c r="T18" s="970"/>
      <c r="U18" s="976"/>
      <c r="V18" s="960"/>
      <c r="W18" s="984"/>
      <c r="X18" s="966"/>
      <c r="Y18" s="746"/>
    </row>
    <row r="19" spans="1:25" ht="57.65" customHeight="1">
      <c r="B19" s="752"/>
      <c r="C19" s="752"/>
      <c r="D19" s="754"/>
      <c r="E19" s="754"/>
      <c r="F19" s="973"/>
      <c r="G19" s="754"/>
      <c r="H19" s="53" t="s">
        <v>96</v>
      </c>
      <c r="I19" s="775"/>
      <c r="J19" s="982"/>
      <c r="K19" s="977"/>
      <c r="L19" s="971"/>
      <c r="M19" s="977"/>
      <c r="N19" s="971"/>
      <c r="O19" s="977"/>
      <c r="P19" s="971"/>
      <c r="Q19" s="977"/>
      <c r="R19" s="971"/>
      <c r="S19" s="977"/>
      <c r="T19" s="971"/>
      <c r="U19" s="977"/>
      <c r="V19" s="961"/>
      <c r="W19" s="985"/>
      <c r="X19" s="967"/>
      <c r="Y19" s="747"/>
    </row>
    <row r="20" spans="1:25" ht="98">
      <c r="A20" s="348"/>
      <c r="B20" s="374" t="s">
        <v>545</v>
      </c>
      <c r="C20" s="374" t="s">
        <v>546</v>
      </c>
      <c r="D20" s="375">
        <v>8634</v>
      </c>
      <c r="E20" s="375">
        <v>8634</v>
      </c>
      <c r="F20" s="375">
        <v>8634</v>
      </c>
      <c r="G20" s="376">
        <v>8634</v>
      </c>
      <c r="H20" s="349" t="s">
        <v>547</v>
      </c>
      <c r="I20" s="377" t="s">
        <v>548</v>
      </c>
      <c r="J20" s="354">
        <v>2762198452.5900002</v>
      </c>
      <c r="K20" s="354">
        <v>2742004831.6799998</v>
      </c>
      <c r="L20" s="378">
        <v>4712274791</v>
      </c>
      <c r="M20" s="378">
        <v>4712274791</v>
      </c>
      <c r="N20" s="354"/>
      <c r="O20" s="354"/>
      <c r="P20" s="354"/>
      <c r="Q20" s="356"/>
      <c r="R20" s="356">
        <v>6734649409.5500002</v>
      </c>
      <c r="S20" s="356">
        <v>6174948623.3500004</v>
      </c>
      <c r="T20" s="356"/>
      <c r="U20" s="356"/>
      <c r="V20" s="356">
        <f>J20+L20+N20+P20+R20+T20</f>
        <v>14209122653.139999</v>
      </c>
      <c r="W20" s="356">
        <f>K20+M20+O20+Q20+S20+U20</f>
        <v>13629228246.030001</v>
      </c>
      <c r="X20" s="379"/>
      <c r="Y20" s="380"/>
    </row>
    <row r="21" spans="1:25" ht="66" customHeight="1">
      <c r="A21" s="348"/>
      <c r="B21" s="374" t="s">
        <v>549</v>
      </c>
      <c r="C21" s="374" t="s">
        <v>550</v>
      </c>
      <c r="D21" s="375">
        <v>4</v>
      </c>
      <c r="E21" s="375">
        <v>4</v>
      </c>
      <c r="F21" s="375">
        <v>4</v>
      </c>
      <c r="G21" s="376">
        <v>4</v>
      </c>
      <c r="H21" s="349" t="s">
        <v>551</v>
      </c>
      <c r="I21" s="377" t="s">
        <v>552</v>
      </c>
      <c r="J21" s="354"/>
      <c r="K21" s="354"/>
      <c r="L21" s="354"/>
      <c r="M21" s="354"/>
      <c r="N21" s="354">
        <v>2600000</v>
      </c>
      <c r="O21" s="354">
        <v>2600000</v>
      </c>
      <c r="P21" s="354"/>
      <c r="Q21" s="356"/>
      <c r="R21" s="356">
        <v>39500000</v>
      </c>
      <c r="S21" s="356">
        <v>39500000</v>
      </c>
      <c r="T21" s="356"/>
      <c r="U21" s="356"/>
      <c r="V21" s="356">
        <f t="shared" ref="V21:W33" si="2">J21+L21+N21+P21+R21+T21</f>
        <v>42100000</v>
      </c>
      <c r="W21" s="356">
        <f t="shared" si="2"/>
        <v>42100000</v>
      </c>
      <c r="X21" s="379"/>
      <c r="Y21" s="380"/>
    </row>
    <row r="22" spans="1:25" ht="95.5" customHeight="1">
      <c r="A22" s="348"/>
      <c r="B22" s="374" t="s">
        <v>553</v>
      </c>
      <c r="C22" s="374" t="s">
        <v>554</v>
      </c>
      <c r="D22" s="350">
        <v>0</v>
      </c>
      <c r="E22" s="381">
        <v>1</v>
      </c>
      <c r="F22" s="381">
        <v>1</v>
      </c>
      <c r="G22" s="382">
        <v>1</v>
      </c>
      <c r="H22" s="383" t="s">
        <v>555</v>
      </c>
      <c r="I22" s="384" t="s">
        <v>556</v>
      </c>
      <c r="J22" s="385"/>
      <c r="K22" s="385"/>
      <c r="L22" s="385"/>
      <c r="M22" s="385"/>
      <c r="N22" s="385">
        <v>133471999</v>
      </c>
      <c r="O22" s="386">
        <v>131055000</v>
      </c>
      <c r="P22" s="385"/>
      <c r="Q22" s="387"/>
      <c r="R22" s="387">
        <v>201000</v>
      </c>
      <c r="S22" s="387">
        <v>0</v>
      </c>
      <c r="T22" s="387"/>
      <c r="U22" s="387"/>
      <c r="V22" s="356">
        <f t="shared" si="2"/>
        <v>133672999</v>
      </c>
      <c r="W22" s="356">
        <f t="shared" si="2"/>
        <v>131055000</v>
      </c>
      <c r="X22" s="388"/>
      <c r="Y22" s="77"/>
    </row>
    <row r="23" spans="1:25" ht="99.5" customHeight="1">
      <c r="A23" s="348"/>
      <c r="B23" s="349" t="s">
        <v>557</v>
      </c>
      <c r="C23" s="374" t="s">
        <v>558</v>
      </c>
      <c r="D23" s="389">
        <v>1</v>
      </c>
      <c r="E23" s="390">
        <v>1</v>
      </c>
      <c r="F23" s="391">
        <v>0</v>
      </c>
      <c r="G23" s="392">
        <v>1</v>
      </c>
      <c r="H23" s="349" t="s">
        <v>559</v>
      </c>
      <c r="I23" s="377" t="s">
        <v>560</v>
      </c>
      <c r="J23" s="385">
        <v>0</v>
      </c>
      <c r="K23" s="385">
        <v>0</v>
      </c>
      <c r="L23" s="385">
        <v>0</v>
      </c>
      <c r="M23" s="385">
        <v>0</v>
      </c>
      <c r="N23" s="385">
        <v>0</v>
      </c>
      <c r="O23" s="385">
        <v>0</v>
      </c>
      <c r="P23" s="385">
        <v>0</v>
      </c>
      <c r="Q23" s="387">
        <v>0</v>
      </c>
      <c r="R23" s="387">
        <v>0</v>
      </c>
      <c r="S23" s="387">
        <v>0</v>
      </c>
      <c r="T23" s="387"/>
      <c r="U23" s="387"/>
      <c r="V23" s="356">
        <f t="shared" si="2"/>
        <v>0</v>
      </c>
      <c r="W23" s="356">
        <f t="shared" si="2"/>
        <v>0</v>
      </c>
      <c r="X23" s="388"/>
      <c r="Y23" s="77"/>
    </row>
    <row r="24" spans="1:25" ht="95.5" customHeight="1">
      <c r="A24" s="348"/>
      <c r="B24" s="374" t="s">
        <v>561</v>
      </c>
      <c r="C24" s="374" t="s">
        <v>550</v>
      </c>
      <c r="D24" s="389">
        <v>4</v>
      </c>
      <c r="E24" s="391">
        <v>4</v>
      </c>
      <c r="F24" s="391">
        <v>4</v>
      </c>
      <c r="G24" s="392">
        <v>4</v>
      </c>
      <c r="H24" s="349" t="s">
        <v>562</v>
      </c>
      <c r="I24" s="377" t="s">
        <v>563</v>
      </c>
      <c r="J24" s="385"/>
      <c r="K24" s="385"/>
      <c r="L24" s="385">
        <v>58652637</v>
      </c>
      <c r="M24" s="393">
        <v>40850000</v>
      </c>
      <c r="N24" s="394">
        <v>53770303</v>
      </c>
      <c r="O24" s="394">
        <v>18429000</v>
      </c>
      <c r="P24" s="385"/>
      <c r="Q24" s="387"/>
      <c r="R24" s="387"/>
      <c r="S24" s="387"/>
      <c r="T24" s="387"/>
      <c r="U24" s="387"/>
      <c r="V24" s="356">
        <f t="shared" si="2"/>
        <v>112422940</v>
      </c>
      <c r="W24" s="356">
        <f t="shared" si="2"/>
        <v>59279000</v>
      </c>
      <c r="X24" s="388"/>
      <c r="Y24" s="77"/>
    </row>
    <row r="25" spans="1:25" ht="108.5" customHeight="1">
      <c r="A25" s="348"/>
      <c r="B25" s="374" t="s">
        <v>564</v>
      </c>
      <c r="C25" s="374" t="s">
        <v>565</v>
      </c>
      <c r="D25" s="375">
        <v>4</v>
      </c>
      <c r="E25" s="391">
        <v>4</v>
      </c>
      <c r="F25" s="391">
        <v>4</v>
      </c>
      <c r="G25" s="392">
        <v>4</v>
      </c>
      <c r="H25" s="349" t="s">
        <v>566</v>
      </c>
      <c r="I25" s="364" t="s">
        <v>567</v>
      </c>
      <c r="J25" s="385"/>
      <c r="K25" s="385"/>
      <c r="L25" s="385">
        <v>34519537</v>
      </c>
      <c r="M25" s="385">
        <v>34519537</v>
      </c>
      <c r="N25" s="385">
        <v>6389601</v>
      </c>
      <c r="O25" s="385">
        <v>6389601</v>
      </c>
      <c r="P25" s="385"/>
      <c r="Q25" s="387"/>
      <c r="R25" s="387"/>
      <c r="S25" s="387"/>
      <c r="T25" s="387"/>
      <c r="U25" s="387"/>
      <c r="V25" s="356">
        <f t="shared" si="2"/>
        <v>40909138</v>
      </c>
      <c r="W25" s="356">
        <f t="shared" si="2"/>
        <v>40909138</v>
      </c>
      <c r="X25" s="388"/>
      <c r="Y25" s="77"/>
    </row>
    <row r="26" spans="1:25" ht="98">
      <c r="A26" s="348"/>
      <c r="B26" s="349" t="s">
        <v>568</v>
      </c>
      <c r="C26" s="374" t="s">
        <v>569</v>
      </c>
      <c r="D26" s="375">
        <v>5</v>
      </c>
      <c r="E26" s="391">
        <v>5</v>
      </c>
      <c r="F26" s="391">
        <v>5</v>
      </c>
      <c r="G26" s="392">
        <v>5</v>
      </c>
      <c r="H26" s="349" t="s">
        <v>570</v>
      </c>
      <c r="I26" s="364" t="s">
        <v>567</v>
      </c>
      <c r="J26" s="385"/>
      <c r="K26" s="385"/>
      <c r="L26" s="385">
        <v>103282100</v>
      </c>
      <c r="M26" s="385">
        <v>103282100</v>
      </c>
      <c r="N26" s="385">
        <v>14540000</v>
      </c>
      <c r="O26" s="385">
        <v>0</v>
      </c>
      <c r="P26" s="385"/>
      <c r="Q26" s="387"/>
      <c r="R26" s="387"/>
      <c r="S26" s="387"/>
      <c r="T26" s="387"/>
      <c r="U26" s="387"/>
      <c r="V26" s="356">
        <f t="shared" si="2"/>
        <v>117822100</v>
      </c>
      <c r="W26" s="356">
        <f t="shared" si="2"/>
        <v>103282100</v>
      </c>
      <c r="X26" s="388"/>
      <c r="Y26" s="77"/>
    </row>
    <row r="27" spans="1:25" ht="126">
      <c r="A27" s="348"/>
      <c r="B27" s="349" t="s">
        <v>571</v>
      </c>
      <c r="C27" s="374" t="s">
        <v>565</v>
      </c>
      <c r="D27" s="375">
        <v>4</v>
      </c>
      <c r="E27" s="391">
        <v>4</v>
      </c>
      <c r="F27" s="391">
        <v>4</v>
      </c>
      <c r="G27" s="392">
        <v>4</v>
      </c>
      <c r="H27" s="349" t="s">
        <v>572</v>
      </c>
      <c r="I27" s="364" t="s">
        <v>567</v>
      </c>
      <c r="J27" s="385"/>
      <c r="K27" s="385"/>
      <c r="L27" s="385">
        <v>40805363</v>
      </c>
      <c r="M27" s="385">
        <v>19481200</v>
      </c>
      <c r="N27" s="385"/>
      <c r="O27" s="385"/>
      <c r="P27" s="385"/>
      <c r="Q27" s="387"/>
      <c r="R27" s="387"/>
      <c r="S27" s="387"/>
      <c r="T27" s="387"/>
      <c r="U27" s="387"/>
      <c r="V27" s="356">
        <f t="shared" si="2"/>
        <v>40805363</v>
      </c>
      <c r="W27" s="356">
        <f t="shared" si="2"/>
        <v>19481200</v>
      </c>
      <c r="X27" s="388"/>
      <c r="Y27" s="77"/>
    </row>
    <row r="28" spans="1:25" ht="98">
      <c r="A28" s="348"/>
      <c r="B28" s="349" t="s">
        <v>573</v>
      </c>
      <c r="C28" s="374" t="s">
        <v>574</v>
      </c>
      <c r="D28" s="375">
        <v>4</v>
      </c>
      <c r="E28" s="391">
        <v>4</v>
      </c>
      <c r="F28" s="391">
        <v>4</v>
      </c>
      <c r="G28" s="392">
        <v>4</v>
      </c>
      <c r="H28" s="349" t="s">
        <v>575</v>
      </c>
      <c r="I28" s="364" t="s">
        <v>576</v>
      </c>
      <c r="J28" s="385"/>
      <c r="K28" s="385"/>
      <c r="L28" s="385">
        <v>29000000</v>
      </c>
      <c r="M28" s="385">
        <v>28770000</v>
      </c>
      <c r="N28" s="385"/>
      <c r="O28" s="385"/>
      <c r="P28" s="385"/>
      <c r="Q28" s="387"/>
      <c r="R28" s="387"/>
      <c r="S28" s="387"/>
      <c r="T28" s="387"/>
      <c r="U28" s="387"/>
      <c r="V28" s="356">
        <f t="shared" si="2"/>
        <v>29000000</v>
      </c>
      <c r="W28" s="356">
        <f t="shared" si="2"/>
        <v>28770000</v>
      </c>
      <c r="X28" s="388"/>
      <c r="Y28" s="77"/>
    </row>
    <row r="29" spans="1:25" ht="98">
      <c r="A29" s="348"/>
      <c r="B29" s="374" t="s">
        <v>577</v>
      </c>
      <c r="C29" s="374" t="s">
        <v>569</v>
      </c>
      <c r="D29" s="375">
        <v>4</v>
      </c>
      <c r="E29" s="391">
        <v>4</v>
      </c>
      <c r="F29" s="391">
        <v>4</v>
      </c>
      <c r="G29" s="392">
        <v>4</v>
      </c>
      <c r="H29" s="349" t="s">
        <v>570</v>
      </c>
      <c r="I29" s="364" t="s">
        <v>576</v>
      </c>
      <c r="J29" s="385"/>
      <c r="K29" s="385"/>
      <c r="L29" s="385">
        <v>27010400</v>
      </c>
      <c r="M29" s="385">
        <v>25285400</v>
      </c>
      <c r="N29" s="385">
        <v>99500000</v>
      </c>
      <c r="O29" s="385">
        <v>25250000</v>
      </c>
      <c r="P29" s="385"/>
      <c r="Q29" s="387"/>
      <c r="R29" s="387"/>
      <c r="S29" s="387"/>
      <c r="T29" s="387"/>
      <c r="U29" s="387"/>
      <c r="V29" s="356">
        <f t="shared" si="2"/>
        <v>126510400</v>
      </c>
      <c r="W29" s="356">
        <f t="shared" si="2"/>
        <v>50535400</v>
      </c>
      <c r="X29" s="388"/>
      <c r="Y29" s="77"/>
    </row>
    <row r="30" spans="1:25" ht="75" customHeight="1">
      <c r="B30" s="349" t="s">
        <v>578</v>
      </c>
      <c r="C30" s="374" t="s">
        <v>569</v>
      </c>
      <c r="D30" s="375">
        <v>8</v>
      </c>
      <c r="E30" s="391">
        <v>8</v>
      </c>
      <c r="F30" s="391">
        <v>4</v>
      </c>
      <c r="G30" s="392"/>
      <c r="H30" s="349" t="s">
        <v>579</v>
      </c>
      <c r="I30" s="377"/>
      <c r="J30" s="385"/>
      <c r="K30" s="385"/>
      <c r="L30" s="385">
        <v>49880500</v>
      </c>
      <c r="M30" s="385">
        <v>40200000</v>
      </c>
      <c r="N30" s="385">
        <v>33045893</v>
      </c>
      <c r="O30" s="385">
        <v>0</v>
      </c>
      <c r="P30" s="385"/>
      <c r="Q30" s="387"/>
      <c r="R30" s="387"/>
      <c r="S30" s="387"/>
      <c r="T30" s="387"/>
      <c r="U30" s="387"/>
      <c r="V30" s="356">
        <f t="shared" si="2"/>
        <v>82926393</v>
      </c>
      <c r="W30" s="356">
        <f t="shared" si="2"/>
        <v>40200000</v>
      </c>
      <c r="X30" s="388"/>
      <c r="Y30" s="77"/>
    </row>
    <row r="31" spans="1:25" ht="86.5">
      <c r="B31" s="349" t="s">
        <v>580</v>
      </c>
      <c r="C31" s="374" t="s">
        <v>581</v>
      </c>
      <c r="D31" s="375">
        <v>12</v>
      </c>
      <c r="E31" s="391">
        <v>12</v>
      </c>
      <c r="F31" s="391">
        <v>12</v>
      </c>
      <c r="G31" s="392">
        <v>12</v>
      </c>
      <c r="H31" s="349" t="s">
        <v>582</v>
      </c>
      <c r="I31" s="364" t="s">
        <v>576</v>
      </c>
      <c r="J31" s="385"/>
      <c r="K31" s="385"/>
      <c r="L31" s="385">
        <v>18124500</v>
      </c>
      <c r="M31" s="385">
        <v>18124500</v>
      </c>
      <c r="N31" s="385">
        <v>3500000</v>
      </c>
      <c r="O31" s="385">
        <v>3500000</v>
      </c>
      <c r="P31" s="385"/>
      <c r="Q31" s="387"/>
      <c r="R31" s="387"/>
      <c r="S31" s="387"/>
      <c r="T31" s="387"/>
      <c r="U31" s="387"/>
      <c r="V31" s="356">
        <f t="shared" si="2"/>
        <v>21624500</v>
      </c>
      <c r="W31" s="356">
        <f t="shared" si="2"/>
        <v>21624500</v>
      </c>
      <c r="X31" s="388"/>
      <c r="Y31" s="77"/>
    </row>
    <row r="32" spans="1:25" ht="82.15" customHeight="1">
      <c r="B32" s="349" t="s">
        <v>583</v>
      </c>
      <c r="C32" s="374" t="s">
        <v>584</v>
      </c>
      <c r="D32" s="375">
        <v>12</v>
      </c>
      <c r="E32" s="391">
        <v>30</v>
      </c>
      <c r="F32" s="391">
        <v>8</v>
      </c>
      <c r="G32" s="392">
        <v>8</v>
      </c>
      <c r="H32" s="349" t="s">
        <v>585</v>
      </c>
      <c r="I32" s="364" t="s">
        <v>576</v>
      </c>
      <c r="J32" s="385"/>
      <c r="K32" s="385"/>
      <c r="L32" s="385">
        <v>25749500</v>
      </c>
      <c r="M32" s="385">
        <v>19498738</v>
      </c>
      <c r="N32" s="385">
        <v>755000</v>
      </c>
      <c r="O32" s="385">
        <v>755000</v>
      </c>
      <c r="P32" s="385"/>
      <c r="Q32" s="387"/>
      <c r="R32" s="387"/>
      <c r="S32" s="387"/>
      <c r="T32" s="387"/>
      <c r="U32" s="387"/>
      <c r="V32" s="356">
        <f t="shared" si="2"/>
        <v>26504500</v>
      </c>
      <c r="W32" s="356">
        <f t="shared" si="2"/>
        <v>20253738</v>
      </c>
      <c r="X32" s="388"/>
      <c r="Y32" s="77"/>
    </row>
    <row r="33" spans="2:25" ht="81.650000000000006" customHeight="1">
      <c r="B33" s="374" t="s">
        <v>586</v>
      </c>
      <c r="C33" s="374" t="s">
        <v>587</v>
      </c>
      <c r="D33" s="375">
        <v>4</v>
      </c>
      <c r="E33" s="391">
        <v>4</v>
      </c>
      <c r="F33" s="391">
        <v>4</v>
      </c>
      <c r="G33" s="392">
        <v>4</v>
      </c>
      <c r="H33" s="349" t="s">
        <v>588</v>
      </c>
      <c r="I33" s="364" t="s">
        <v>576</v>
      </c>
      <c r="J33" s="385"/>
      <c r="K33" s="385"/>
      <c r="L33" s="385"/>
      <c r="M33" s="385"/>
      <c r="N33" s="385">
        <v>12020000</v>
      </c>
      <c r="O33" s="385">
        <v>0</v>
      </c>
      <c r="P33" s="385"/>
      <c r="Q33" s="387"/>
      <c r="R33" s="387"/>
      <c r="S33" s="387"/>
      <c r="T33" s="387"/>
      <c r="U33" s="387"/>
      <c r="V33" s="356">
        <f t="shared" si="2"/>
        <v>12020000</v>
      </c>
      <c r="W33" s="356">
        <f t="shared" si="2"/>
        <v>0</v>
      </c>
      <c r="X33" s="388"/>
      <c r="Y33" s="77"/>
    </row>
    <row r="34" spans="2:25" ht="25.15" customHeight="1">
      <c r="B34" s="979" t="s">
        <v>528</v>
      </c>
      <c r="C34" s="979"/>
      <c r="D34" s="979"/>
      <c r="E34" s="979"/>
      <c r="F34" s="979"/>
      <c r="G34" s="979"/>
      <c r="H34" s="979"/>
      <c r="I34" s="979"/>
      <c r="J34" s="969">
        <f>SUM(J39:J42)</f>
        <v>0</v>
      </c>
      <c r="K34" s="975">
        <v>0</v>
      </c>
      <c r="L34" s="969">
        <f t="shared" ref="L34:U34" si="3">SUM(L39:L42)</f>
        <v>6000100</v>
      </c>
      <c r="M34" s="975">
        <f t="shared" si="3"/>
        <v>6000000</v>
      </c>
      <c r="N34" s="969">
        <f t="shared" si="3"/>
        <v>95500000</v>
      </c>
      <c r="O34" s="975">
        <f t="shared" si="3"/>
        <v>94316690</v>
      </c>
      <c r="P34" s="969">
        <f t="shared" si="3"/>
        <v>0</v>
      </c>
      <c r="Q34" s="975">
        <f t="shared" si="3"/>
        <v>0</v>
      </c>
      <c r="R34" s="969">
        <f t="shared" si="3"/>
        <v>0</v>
      </c>
      <c r="S34" s="975">
        <f t="shared" si="3"/>
        <v>0</v>
      </c>
      <c r="T34" s="969">
        <f t="shared" si="3"/>
        <v>0</v>
      </c>
      <c r="U34" s="975">
        <f t="shared" si="3"/>
        <v>0</v>
      </c>
      <c r="V34" s="959">
        <f>+J34+L34+N34+P34+R34+T34</f>
        <v>101500100</v>
      </c>
      <c r="W34" s="962">
        <f>+K34+M34+O34+Q34+S34+U34</f>
        <v>100316690</v>
      </c>
      <c r="X34" s="965"/>
      <c r="Y34" s="745"/>
    </row>
    <row r="35" spans="2:25" ht="27.4" customHeight="1">
      <c r="B35" s="979" t="s">
        <v>499</v>
      </c>
      <c r="C35" s="979"/>
      <c r="D35" s="979"/>
      <c r="E35" s="979"/>
      <c r="F35" s="979"/>
      <c r="G35" s="979"/>
      <c r="H35" s="979"/>
      <c r="I35" s="979"/>
      <c r="J35" s="970"/>
      <c r="K35" s="976"/>
      <c r="L35" s="970"/>
      <c r="M35" s="976"/>
      <c r="N35" s="970"/>
      <c r="O35" s="976"/>
      <c r="P35" s="970"/>
      <c r="Q35" s="976"/>
      <c r="R35" s="970"/>
      <c r="S35" s="976"/>
      <c r="T35" s="970"/>
      <c r="U35" s="976"/>
      <c r="V35" s="960"/>
      <c r="W35" s="963"/>
      <c r="X35" s="966"/>
      <c r="Y35" s="746"/>
    </row>
    <row r="36" spans="2:25" ht="35.65" customHeight="1">
      <c r="B36" s="979" t="s">
        <v>589</v>
      </c>
      <c r="C36" s="979"/>
      <c r="D36" s="979"/>
      <c r="E36" s="979"/>
      <c r="F36" s="979"/>
      <c r="G36" s="979"/>
      <c r="H36" s="979"/>
      <c r="I36" s="979"/>
      <c r="J36" s="970"/>
      <c r="K36" s="976"/>
      <c r="L36" s="970"/>
      <c r="M36" s="976"/>
      <c r="N36" s="970"/>
      <c r="O36" s="976"/>
      <c r="P36" s="970"/>
      <c r="Q36" s="976"/>
      <c r="R36" s="970"/>
      <c r="S36" s="976"/>
      <c r="T36" s="970"/>
      <c r="U36" s="976"/>
      <c r="V36" s="960"/>
      <c r="W36" s="963"/>
      <c r="X36" s="966"/>
      <c r="Y36" s="746"/>
    </row>
    <row r="37" spans="2:25" ht="15.65" customHeight="1">
      <c r="B37" s="751" t="s">
        <v>11</v>
      </c>
      <c r="C37" s="751" t="s">
        <v>12</v>
      </c>
      <c r="D37" s="753" t="s">
        <v>13</v>
      </c>
      <c r="E37" s="753" t="s">
        <v>14</v>
      </c>
      <c r="F37" s="972" t="s">
        <v>15</v>
      </c>
      <c r="G37" s="753" t="s">
        <v>16</v>
      </c>
      <c r="H37" s="52"/>
      <c r="I37" s="774" t="s">
        <v>18</v>
      </c>
      <c r="J37" s="970"/>
      <c r="K37" s="976"/>
      <c r="L37" s="970"/>
      <c r="M37" s="976"/>
      <c r="N37" s="970"/>
      <c r="O37" s="976"/>
      <c r="P37" s="970"/>
      <c r="Q37" s="976"/>
      <c r="R37" s="970"/>
      <c r="S37" s="976"/>
      <c r="T37" s="970"/>
      <c r="U37" s="976"/>
      <c r="V37" s="960"/>
      <c r="W37" s="963"/>
      <c r="X37" s="966"/>
      <c r="Y37" s="746"/>
    </row>
    <row r="38" spans="2:25" ht="103.9" customHeight="1">
      <c r="B38" s="752"/>
      <c r="C38" s="752"/>
      <c r="D38" s="754"/>
      <c r="E38" s="754"/>
      <c r="F38" s="973"/>
      <c r="G38" s="754"/>
      <c r="H38" s="53" t="s">
        <v>96</v>
      </c>
      <c r="I38" s="829"/>
      <c r="J38" s="971"/>
      <c r="K38" s="977"/>
      <c r="L38" s="971"/>
      <c r="M38" s="977"/>
      <c r="N38" s="971"/>
      <c r="O38" s="977"/>
      <c r="P38" s="971"/>
      <c r="Q38" s="977"/>
      <c r="R38" s="971"/>
      <c r="S38" s="977"/>
      <c r="T38" s="971"/>
      <c r="U38" s="977"/>
      <c r="V38" s="961"/>
      <c r="W38" s="964"/>
      <c r="X38" s="967"/>
      <c r="Y38" s="747"/>
    </row>
    <row r="39" spans="2:25" ht="105" customHeight="1">
      <c r="B39" s="349" t="s">
        <v>590</v>
      </c>
      <c r="C39" s="349" t="s">
        <v>591</v>
      </c>
      <c r="D39" s="395">
        <v>0.5</v>
      </c>
      <c r="E39" s="395">
        <v>0.4</v>
      </c>
      <c r="F39" s="395">
        <v>0.1</v>
      </c>
      <c r="G39" s="396">
        <v>0.1</v>
      </c>
      <c r="H39" s="397" t="s">
        <v>592</v>
      </c>
      <c r="I39" s="398" t="s">
        <v>593</v>
      </c>
      <c r="J39" s="399"/>
      <c r="K39" s="400"/>
      <c r="L39" s="400">
        <v>100</v>
      </c>
      <c r="M39" s="400"/>
      <c r="N39" s="400"/>
      <c r="O39" s="400">
        <v>16690</v>
      </c>
      <c r="P39" s="401"/>
      <c r="Q39" s="401"/>
      <c r="R39" s="401"/>
      <c r="S39" s="401"/>
      <c r="T39" s="401"/>
      <c r="U39" s="401"/>
      <c r="V39" s="401"/>
      <c r="W39" s="402"/>
      <c r="X39" s="403"/>
      <c r="Y39" s="404"/>
    </row>
    <row r="40" spans="2:25" ht="124">
      <c r="B40" s="349" t="s">
        <v>594</v>
      </c>
      <c r="C40" s="349" t="s">
        <v>76</v>
      </c>
      <c r="D40" s="405">
        <v>5</v>
      </c>
      <c r="E40" s="405">
        <v>5</v>
      </c>
      <c r="F40" s="405">
        <v>1</v>
      </c>
      <c r="G40" s="406">
        <v>1</v>
      </c>
      <c r="H40" s="407" t="s">
        <v>595</v>
      </c>
      <c r="I40" s="398" t="s">
        <v>596</v>
      </c>
      <c r="J40" s="399">
        <v>0</v>
      </c>
      <c r="K40" s="400">
        <v>0</v>
      </c>
      <c r="L40" s="400">
        <v>0</v>
      </c>
      <c r="M40" s="400">
        <v>0</v>
      </c>
      <c r="N40" s="400">
        <v>0</v>
      </c>
      <c r="O40" s="400">
        <v>0</v>
      </c>
      <c r="P40" s="401">
        <v>0</v>
      </c>
      <c r="Q40" s="401">
        <v>0</v>
      </c>
      <c r="R40" s="401">
        <v>0</v>
      </c>
      <c r="S40" s="401">
        <v>0</v>
      </c>
      <c r="T40" s="401">
        <v>0</v>
      </c>
      <c r="U40" s="401">
        <v>0</v>
      </c>
      <c r="V40" s="401"/>
      <c r="W40" s="402"/>
      <c r="X40" s="403"/>
      <c r="Y40" s="408"/>
    </row>
    <row r="41" spans="2:25" ht="143.5" customHeight="1">
      <c r="B41" s="349" t="s">
        <v>597</v>
      </c>
      <c r="C41" s="349" t="s">
        <v>598</v>
      </c>
      <c r="D41" s="405">
        <v>28</v>
      </c>
      <c r="E41" s="30">
        <v>28</v>
      </c>
      <c r="F41" s="1">
        <v>7</v>
      </c>
      <c r="G41" s="406">
        <v>11</v>
      </c>
      <c r="H41" s="407" t="s">
        <v>599</v>
      </c>
      <c r="I41" s="398" t="s">
        <v>600</v>
      </c>
      <c r="J41" s="399"/>
      <c r="K41" s="400"/>
      <c r="L41" s="400">
        <v>6000000</v>
      </c>
      <c r="M41" s="400">
        <v>6000000</v>
      </c>
      <c r="N41" s="400"/>
      <c r="O41" s="400"/>
      <c r="P41" s="401"/>
      <c r="Q41" s="401"/>
      <c r="R41" s="401"/>
      <c r="S41" s="401"/>
      <c r="T41" s="401"/>
      <c r="U41" s="401"/>
      <c r="V41" s="401"/>
      <c r="W41" s="402"/>
      <c r="X41" s="403"/>
      <c r="Y41" s="408"/>
    </row>
    <row r="42" spans="2:25" ht="117" customHeight="1">
      <c r="B42" s="349" t="s">
        <v>601</v>
      </c>
      <c r="C42" s="349" t="s">
        <v>602</v>
      </c>
      <c r="D42" s="405">
        <v>4</v>
      </c>
      <c r="E42" s="405">
        <v>4</v>
      </c>
      <c r="F42" s="405">
        <v>1</v>
      </c>
      <c r="G42" s="406">
        <v>1</v>
      </c>
      <c r="H42" s="407" t="s">
        <v>603</v>
      </c>
      <c r="I42" s="398" t="s">
        <v>604</v>
      </c>
      <c r="J42" s="409"/>
      <c r="K42" s="410"/>
      <c r="L42" s="410"/>
      <c r="M42" s="410"/>
      <c r="N42" s="410">
        <v>95500000</v>
      </c>
      <c r="O42" s="410">
        <v>94300000</v>
      </c>
      <c r="P42" s="411"/>
      <c r="Q42" s="411"/>
      <c r="R42" s="411"/>
      <c r="S42" s="411"/>
      <c r="T42" s="411"/>
      <c r="U42" s="411"/>
      <c r="V42" s="411"/>
      <c r="W42" s="412"/>
      <c r="X42" s="403"/>
      <c r="Y42" s="87"/>
    </row>
    <row r="43" spans="2:25" ht="116.5" customHeight="1">
      <c r="B43" s="349" t="s">
        <v>605</v>
      </c>
      <c r="C43" s="349" t="s">
        <v>606</v>
      </c>
      <c r="D43" s="405">
        <v>4</v>
      </c>
      <c r="E43" s="405">
        <v>4</v>
      </c>
      <c r="F43" s="405">
        <v>1</v>
      </c>
      <c r="G43" s="406">
        <v>1</v>
      </c>
      <c r="H43" s="407" t="s">
        <v>607</v>
      </c>
      <c r="I43" s="398" t="s">
        <v>608</v>
      </c>
      <c r="J43" s="413">
        <v>1000000</v>
      </c>
      <c r="K43" s="414">
        <v>1000000</v>
      </c>
      <c r="L43" s="414">
        <v>9000000</v>
      </c>
      <c r="M43" s="414">
        <v>9000000</v>
      </c>
      <c r="N43" s="414"/>
      <c r="O43" s="414"/>
      <c r="P43" s="415"/>
      <c r="Q43" s="415"/>
      <c r="R43" s="415"/>
      <c r="S43" s="415"/>
      <c r="T43" s="415"/>
      <c r="U43" s="415"/>
      <c r="V43" s="415"/>
      <c r="W43" s="416"/>
      <c r="X43" s="417"/>
      <c r="Y43" s="418"/>
    </row>
    <row r="44" spans="2:25" ht="28.15" customHeight="1">
      <c r="B44" s="968" t="s">
        <v>609</v>
      </c>
      <c r="C44" s="968"/>
      <c r="D44" s="968"/>
      <c r="E44" s="968"/>
      <c r="F44" s="968"/>
      <c r="G44" s="968"/>
      <c r="H44" s="968"/>
      <c r="I44" s="974"/>
      <c r="J44" s="969">
        <f t="shared" ref="J44:U44" si="4">SUM(J50:J53)</f>
        <v>0</v>
      </c>
      <c r="K44" s="975">
        <f t="shared" si="4"/>
        <v>0</v>
      </c>
      <c r="L44" s="969">
        <f t="shared" si="4"/>
        <v>20306666.670000002</v>
      </c>
      <c r="M44" s="975">
        <f t="shared" si="4"/>
        <v>6200000</v>
      </c>
      <c r="N44" s="969">
        <f t="shared" si="4"/>
        <v>0</v>
      </c>
      <c r="O44" s="975">
        <f t="shared" si="4"/>
        <v>0</v>
      </c>
      <c r="P44" s="969">
        <f t="shared" si="4"/>
        <v>0</v>
      </c>
      <c r="Q44" s="975">
        <f t="shared" si="4"/>
        <v>0</v>
      </c>
      <c r="R44" s="969">
        <f t="shared" si="4"/>
        <v>0</v>
      </c>
      <c r="S44" s="975">
        <f t="shared" si="4"/>
        <v>0</v>
      </c>
      <c r="T44" s="969">
        <f t="shared" si="4"/>
        <v>0</v>
      </c>
      <c r="U44" s="975">
        <f t="shared" si="4"/>
        <v>0</v>
      </c>
      <c r="V44" s="959">
        <f>+J44+L44+N44+P44+R44+T44</f>
        <v>20306666.670000002</v>
      </c>
      <c r="W44" s="962">
        <f>+K44+M44+O44+Q44+S44+U44</f>
        <v>6200000</v>
      </c>
      <c r="X44" s="978"/>
      <c r="Y44" s="745"/>
    </row>
    <row r="45" spans="2:25" ht="28.15" customHeight="1">
      <c r="B45" s="968" t="s">
        <v>610</v>
      </c>
      <c r="C45" s="968"/>
      <c r="D45" s="968"/>
      <c r="E45" s="968"/>
      <c r="F45" s="968"/>
      <c r="G45" s="968"/>
      <c r="H45" s="968"/>
      <c r="I45" s="968"/>
      <c r="J45" s="970"/>
      <c r="K45" s="976"/>
      <c r="L45" s="970"/>
      <c r="M45" s="976"/>
      <c r="N45" s="970"/>
      <c r="O45" s="976"/>
      <c r="P45" s="970"/>
      <c r="Q45" s="976"/>
      <c r="R45" s="970"/>
      <c r="S45" s="976"/>
      <c r="T45" s="970"/>
      <c r="U45" s="976"/>
      <c r="V45" s="960"/>
      <c r="W45" s="963"/>
      <c r="X45" s="966"/>
      <c r="Y45" s="746"/>
    </row>
    <row r="46" spans="2:25" ht="28.9" customHeight="1">
      <c r="B46" s="968" t="s">
        <v>611</v>
      </c>
      <c r="C46" s="968"/>
      <c r="D46" s="968"/>
      <c r="E46" s="968"/>
      <c r="F46" s="968"/>
      <c r="G46" s="968"/>
      <c r="H46" s="968"/>
      <c r="I46" s="968"/>
      <c r="J46" s="970"/>
      <c r="K46" s="976"/>
      <c r="L46" s="970"/>
      <c r="M46" s="976"/>
      <c r="N46" s="970"/>
      <c r="O46" s="976"/>
      <c r="P46" s="970"/>
      <c r="Q46" s="976"/>
      <c r="R46" s="970"/>
      <c r="S46" s="976"/>
      <c r="T46" s="970"/>
      <c r="U46" s="976"/>
      <c r="V46" s="960"/>
      <c r="W46" s="963"/>
      <c r="X46" s="966"/>
      <c r="Y46" s="746"/>
    </row>
    <row r="47" spans="2:25" ht="15.5">
      <c r="B47" s="751" t="s">
        <v>11</v>
      </c>
      <c r="C47" s="751" t="s">
        <v>12</v>
      </c>
      <c r="D47" s="753" t="s">
        <v>13</v>
      </c>
      <c r="E47" s="753" t="s">
        <v>14</v>
      </c>
      <c r="F47" s="972" t="s">
        <v>15</v>
      </c>
      <c r="G47" s="753" t="s">
        <v>16</v>
      </c>
      <c r="H47" s="52"/>
      <c r="I47" s="774" t="s">
        <v>18</v>
      </c>
      <c r="J47" s="970"/>
      <c r="K47" s="976"/>
      <c r="L47" s="970"/>
      <c r="M47" s="976"/>
      <c r="N47" s="970"/>
      <c r="O47" s="976"/>
      <c r="P47" s="970"/>
      <c r="Q47" s="976"/>
      <c r="R47" s="970"/>
      <c r="S47" s="976"/>
      <c r="T47" s="970"/>
      <c r="U47" s="976"/>
      <c r="V47" s="960"/>
      <c r="W47" s="963"/>
      <c r="X47" s="966"/>
      <c r="Y47" s="746"/>
    </row>
    <row r="48" spans="2:25" ht="111.65" customHeight="1">
      <c r="B48" s="752"/>
      <c r="C48" s="752"/>
      <c r="D48" s="754"/>
      <c r="E48" s="754"/>
      <c r="F48" s="973"/>
      <c r="G48" s="754"/>
      <c r="H48" s="53" t="s">
        <v>96</v>
      </c>
      <c r="I48" s="829"/>
      <c r="J48" s="971"/>
      <c r="K48" s="977"/>
      <c r="L48" s="971"/>
      <c r="M48" s="977"/>
      <c r="N48" s="971"/>
      <c r="O48" s="977"/>
      <c r="P48" s="971"/>
      <c r="Q48" s="977"/>
      <c r="R48" s="971"/>
      <c r="S48" s="977"/>
      <c r="T48" s="971"/>
      <c r="U48" s="977"/>
      <c r="V48" s="961"/>
      <c r="W48" s="964"/>
      <c r="X48" s="967"/>
      <c r="Y48" s="747"/>
    </row>
    <row r="49" spans="2:25" ht="61.15" customHeight="1">
      <c r="B49" s="349" t="s">
        <v>612</v>
      </c>
      <c r="C49" s="349" t="s">
        <v>591</v>
      </c>
      <c r="D49" s="395">
        <v>0.2</v>
      </c>
      <c r="E49" s="395">
        <v>0.6</v>
      </c>
      <c r="F49" s="395">
        <v>0.1</v>
      </c>
      <c r="G49" s="396">
        <v>0.1</v>
      </c>
      <c r="H49" s="397" t="s">
        <v>613</v>
      </c>
      <c r="I49" s="398" t="s">
        <v>614</v>
      </c>
      <c r="J49" s="419">
        <v>0</v>
      </c>
      <c r="K49" s="420">
        <v>0</v>
      </c>
      <c r="L49" s="420">
        <v>0</v>
      </c>
      <c r="M49" s="420">
        <v>0</v>
      </c>
      <c r="N49" s="420">
        <v>0</v>
      </c>
      <c r="O49" s="421">
        <v>0</v>
      </c>
      <c r="P49" s="422">
        <v>0</v>
      </c>
      <c r="Q49" s="422">
        <v>0</v>
      </c>
      <c r="R49" s="422">
        <v>0</v>
      </c>
      <c r="S49" s="422">
        <v>0</v>
      </c>
      <c r="T49" s="422">
        <v>0</v>
      </c>
      <c r="U49" s="422">
        <v>0</v>
      </c>
      <c r="V49" s="422"/>
      <c r="W49" s="423"/>
      <c r="X49" s="424"/>
      <c r="Y49" s="359"/>
    </row>
    <row r="50" spans="2:25" ht="71">
      <c r="B50" s="349" t="s">
        <v>615</v>
      </c>
      <c r="C50" s="349" t="s">
        <v>591</v>
      </c>
      <c r="D50" s="395">
        <v>0.4</v>
      </c>
      <c r="E50" s="395">
        <v>0.8</v>
      </c>
      <c r="F50" s="395">
        <v>0.1</v>
      </c>
      <c r="G50" s="396">
        <v>0.1</v>
      </c>
      <c r="H50" s="397" t="s">
        <v>616</v>
      </c>
      <c r="I50" s="398" t="s">
        <v>617</v>
      </c>
      <c r="J50" s="425"/>
      <c r="K50" s="426"/>
      <c r="L50" s="426">
        <v>106666.67</v>
      </c>
      <c r="M50" s="427">
        <v>0</v>
      </c>
      <c r="N50" s="426"/>
      <c r="O50" s="426"/>
      <c r="P50" s="428"/>
      <c r="Q50" s="428"/>
      <c r="R50" s="428"/>
      <c r="S50" s="428"/>
      <c r="T50" s="428"/>
      <c r="U50" s="428"/>
      <c r="V50" s="428"/>
      <c r="W50" s="429"/>
      <c r="X50" s="430"/>
      <c r="Y50" s="98"/>
    </row>
    <row r="51" spans="2:25" ht="80.5">
      <c r="B51" s="349" t="s">
        <v>618</v>
      </c>
      <c r="C51" s="349" t="s">
        <v>591</v>
      </c>
      <c r="D51" s="431">
        <v>0.8</v>
      </c>
      <c r="E51" s="431">
        <v>1</v>
      </c>
      <c r="F51" s="431">
        <v>0.1</v>
      </c>
      <c r="G51" s="351">
        <v>0.1</v>
      </c>
      <c r="H51" s="397" t="s">
        <v>619</v>
      </c>
      <c r="I51" s="398" t="s">
        <v>620</v>
      </c>
      <c r="J51" s="425"/>
      <c r="K51" s="426"/>
      <c r="L51" s="426">
        <v>5000000</v>
      </c>
      <c r="M51" s="426">
        <v>4000000</v>
      </c>
      <c r="N51" s="426"/>
      <c r="O51" s="426"/>
      <c r="P51" s="428"/>
      <c r="Q51" s="428"/>
      <c r="R51" s="428"/>
      <c r="S51" s="428"/>
      <c r="T51" s="428"/>
      <c r="U51" s="428"/>
      <c r="V51" s="428"/>
      <c r="W51" s="429"/>
      <c r="X51" s="430"/>
      <c r="Y51" s="98"/>
    </row>
    <row r="52" spans="2:25" ht="86.5">
      <c r="B52" s="349" t="s">
        <v>621</v>
      </c>
      <c r="C52" s="349" t="s">
        <v>622</v>
      </c>
      <c r="D52" s="30">
        <v>1</v>
      </c>
      <c r="E52" s="30">
        <v>1</v>
      </c>
      <c r="F52" s="30"/>
      <c r="G52" s="432"/>
      <c r="H52" s="433" t="s">
        <v>623</v>
      </c>
      <c r="I52" s="398" t="s">
        <v>624</v>
      </c>
      <c r="J52" s="425"/>
      <c r="K52" s="426"/>
      <c r="L52" s="426">
        <v>13000000</v>
      </c>
      <c r="M52" s="426"/>
      <c r="N52" s="426"/>
      <c r="O52" s="426"/>
      <c r="P52" s="428"/>
      <c r="Q52" s="428"/>
      <c r="R52" s="428"/>
      <c r="S52" s="428"/>
      <c r="T52" s="428"/>
      <c r="U52" s="428"/>
      <c r="V52" s="428"/>
      <c r="W52" s="429"/>
      <c r="X52" s="434"/>
      <c r="Y52" s="98"/>
    </row>
    <row r="53" spans="2:25" ht="45" customHeight="1">
      <c r="B53" s="349" t="s">
        <v>625</v>
      </c>
      <c r="C53" s="349" t="s">
        <v>626</v>
      </c>
      <c r="D53" s="431">
        <v>1</v>
      </c>
      <c r="E53" s="431">
        <v>1</v>
      </c>
      <c r="F53" s="431">
        <v>1</v>
      </c>
      <c r="G53" s="351">
        <v>1</v>
      </c>
      <c r="H53" s="435" t="s">
        <v>627</v>
      </c>
      <c r="I53" s="398" t="s">
        <v>628</v>
      </c>
      <c r="J53" s="425"/>
      <c r="K53" s="426"/>
      <c r="L53" s="426">
        <v>2200000</v>
      </c>
      <c r="M53" s="426">
        <v>2200000</v>
      </c>
      <c r="N53" s="426"/>
      <c r="O53" s="426"/>
      <c r="P53" s="428"/>
      <c r="Q53" s="428"/>
      <c r="R53" s="428"/>
      <c r="S53" s="428"/>
      <c r="T53" s="428"/>
      <c r="U53" s="428"/>
      <c r="V53" s="428"/>
      <c r="W53" s="429"/>
      <c r="X53" s="430"/>
      <c r="Y53" s="98"/>
    </row>
    <row r="54" spans="2:25" ht="35.65" customHeight="1">
      <c r="B54" s="968" t="s">
        <v>629</v>
      </c>
      <c r="C54" s="968"/>
      <c r="D54" s="968"/>
      <c r="E54" s="968"/>
      <c r="F54" s="968"/>
      <c r="G54" s="968"/>
      <c r="H54" s="968"/>
      <c r="I54" s="974"/>
      <c r="J54" s="969">
        <f t="shared" ref="J54:U54" si="5">SUM(J59:J64)</f>
        <v>0</v>
      </c>
      <c r="K54" s="956">
        <f t="shared" si="5"/>
        <v>0</v>
      </c>
      <c r="L54" s="969">
        <f t="shared" si="5"/>
        <v>29400000</v>
      </c>
      <c r="M54" s="956">
        <f t="shared" si="5"/>
        <v>9000000</v>
      </c>
      <c r="N54" s="969">
        <f t="shared" si="5"/>
        <v>24029400</v>
      </c>
      <c r="O54" s="956">
        <f t="shared" si="5"/>
        <v>6600000</v>
      </c>
      <c r="P54" s="969">
        <f t="shared" si="5"/>
        <v>0</v>
      </c>
      <c r="Q54" s="956">
        <f t="shared" si="5"/>
        <v>0</v>
      </c>
      <c r="R54" s="969">
        <f t="shared" si="5"/>
        <v>0</v>
      </c>
      <c r="S54" s="956">
        <f t="shared" si="5"/>
        <v>0</v>
      </c>
      <c r="T54" s="969">
        <f t="shared" si="5"/>
        <v>0</v>
      </c>
      <c r="U54" s="956">
        <f t="shared" si="5"/>
        <v>0</v>
      </c>
      <c r="V54" s="959">
        <f>+J54+L54+N54+P54+R54+T54</f>
        <v>53429400</v>
      </c>
      <c r="W54" s="962">
        <f>+K54+M54+O54+Q54+S54+U54</f>
        <v>15600000</v>
      </c>
      <c r="X54" s="965"/>
      <c r="Y54" s="745"/>
    </row>
    <row r="55" spans="2:25" ht="37.9" customHeight="1">
      <c r="B55" s="968" t="s">
        <v>165</v>
      </c>
      <c r="C55" s="968"/>
      <c r="D55" s="968"/>
      <c r="E55" s="968"/>
      <c r="F55" s="968"/>
      <c r="G55" s="968"/>
      <c r="H55" s="968"/>
      <c r="I55" s="968"/>
      <c r="J55" s="970"/>
      <c r="K55" s="957"/>
      <c r="L55" s="970"/>
      <c r="M55" s="957"/>
      <c r="N55" s="970"/>
      <c r="O55" s="957"/>
      <c r="P55" s="970"/>
      <c r="Q55" s="957"/>
      <c r="R55" s="970"/>
      <c r="S55" s="957"/>
      <c r="T55" s="970"/>
      <c r="U55" s="957"/>
      <c r="V55" s="960"/>
      <c r="W55" s="963"/>
      <c r="X55" s="966"/>
      <c r="Y55" s="746"/>
    </row>
    <row r="56" spans="2:25" ht="34.15" customHeight="1">
      <c r="B56" s="776" t="s">
        <v>630</v>
      </c>
      <c r="C56" s="777"/>
      <c r="D56" s="777"/>
      <c r="E56" s="777"/>
      <c r="F56" s="777"/>
      <c r="G56" s="777"/>
      <c r="H56" s="777"/>
      <c r="I56" s="778"/>
      <c r="J56" s="970"/>
      <c r="K56" s="957"/>
      <c r="L56" s="970"/>
      <c r="M56" s="957"/>
      <c r="N56" s="970"/>
      <c r="O56" s="957"/>
      <c r="P56" s="970"/>
      <c r="Q56" s="957"/>
      <c r="R56" s="970"/>
      <c r="S56" s="957"/>
      <c r="T56" s="970"/>
      <c r="U56" s="957"/>
      <c r="V56" s="960"/>
      <c r="W56" s="963"/>
      <c r="X56" s="966"/>
      <c r="Y56" s="746"/>
    </row>
    <row r="57" spans="2:25" ht="15.5">
      <c r="B57" s="751" t="s">
        <v>11</v>
      </c>
      <c r="C57" s="751" t="s">
        <v>12</v>
      </c>
      <c r="D57" s="753" t="s">
        <v>13</v>
      </c>
      <c r="E57" s="753" t="s">
        <v>14</v>
      </c>
      <c r="F57" s="972" t="s">
        <v>15</v>
      </c>
      <c r="G57" s="753" t="s">
        <v>16</v>
      </c>
      <c r="H57" s="52"/>
      <c r="I57" s="774" t="s">
        <v>18</v>
      </c>
      <c r="J57" s="970"/>
      <c r="K57" s="957"/>
      <c r="L57" s="970"/>
      <c r="M57" s="957"/>
      <c r="N57" s="970"/>
      <c r="O57" s="957"/>
      <c r="P57" s="970"/>
      <c r="Q57" s="957"/>
      <c r="R57" s="970"/>
      <c r="S57" s="957"/>
      <c r="T57" s="970"/>
      <c r="U57" s="957"/>
      <c r="V57" s="960"/>
      <c r="W57" s="963"/>
      <c r="X57" s="966"/>
      <c r="Y57" s="746"/>
    </row>
    <row r="58" spans="2:25" ht="90" customHeight="1">
      <c r="B58" s="752"/>
      <c r="C58" s="752"/>
      <c r="D58" s="754"/>
      <c r="E58" s="754"/>
      <c r="F58" s="973"/>
      <c r="G58" s="754"/>
      <c r="H58" s="53" t="s">
        <v>96</v>
      </c>
      <c r="I58" s="775"/>
      <c r="J58" s="971"/>
      <c r="K58" s="958"/>
      <c r="L58" s="971"/>
      <c r="M58" s="958"/>
      <c r="N58" s="971"/>
      <c r="O58" s="958"/>
      <c r="P58" s="971"/>
      <c r="Q58" s="958"/>
      <c r="R58" s="971"/>
      <c r="S58" s="958"/>
      <c r="T58" s="971"/>
      <c r="U58" s="958"/>
      <c r="V58" s="961"/>
      <c r="W58" s="964"/>
      <c r="X58" s="967"/>
      <c r="Y58" s="747"/>
    </row>
    <row r="59" spans="2:25" ht="93">
      <c r="B59" s="349" t="s">
        <v>631</v>
      </c>
      <c r="C59" s="349" t="s">
        <v>632</v>
      </c>
      <c r="D59" s="436">
        <v>4</v>
      </c>
      <c r="E59" s="436">
        <v>1</v>
      </c>
      <c r="F59" s="436">
        <v>1</v>
      </c>
      <c r="G59" s="437">
        <v>1</v>
      </c>
      <c r="H59" s="407" t="s">
        <v>633</v>
      </c>
      <c r="I59" s="438" t="s">
        <v>634</v>
      </c>
      <c r="J59" s="439"/>
      <c r="K59" s="440"/>
      <c r="L59" s="440">
        <v>8000000</v>
      </c>
      <c r="M59" s="440">
        <v>8000000</v>
      </c>
      <c r="N59" s="440"/>
      <c r="O59" s="440"/>
      <c r="P59" s="440"/>
      <c r="Q59" s="440"/>
      <c r="R59" s="440"/>
      <c r="S59" s="440"/>
      <c r="T59" s="440"/>
      <c r="U59" s="440"/>
      <c r="V59" s="440"/>
      <c r="W59" s="441"/>
      <c r="X59" s="442"/>
      <c r="Y59" s="128"/>
    </row>
    <row r="60" spans="2:25" ht="110" customHeight="1">
      <c r="B60" s="349" t="s">
        <v>635</v>
      </c>
      <c r="C60" s="349" t="s">
        <v>636</v>
      </c>
      <c r="D60" s="443">
        <v>0.8</v>
      </c>
      <c r="E60" s="443">
        <v>1</v>
      </c>
      <c r="F60" s="443">
        <v>0.1</v>
      </c>
      <c r="G60" s="444">
        <v>0.1</v>
      </c>
      <c r="H60" s="397" t="s">
        <v>637</v>
      </c>
      <c r="I60" s="398" t="s">
        <v>638</v>
      </c>
      <c r="J60" s="439"/>
      <c r="K60" s="440"/>
      <c r="L60" s="440"/>
      <c r="M60" s="440"/>
      <c r="N60" s="440">
        <v>3600000</v>
      </c>
      <c r="O60" s="440">
        <v>3600000</v>
      </c>
      <c r="P60" s="440"/>
      <c r="Q60" s="440"/>
      <c r="R60" s="440"/>
      <c r="S60" s="440"/>
      <c r="T60" s="440"/>
      <c r="U60" s="440"/>
      <c r="V60" s="440"/>
      <c r="W60" s="441"/>
      <c r="X60" s="442"/>
      <c r="Y60" s="128"/>
    </row>
    <row r="61" spans="2:25" ht="106" customHeight="1">
      <c r="B61" s="349" t="s">
        <v>639</v>
      </c>
      <c r="C61" s="349" t="s">
        <v>640</v>
      </c>
      <c r="D61" s="436">
        <v>1</v>
      </c>
      <c r="E61" s="436">
        <v>1</v>
      </c>
      <c r="G61" s="437"/>
      <c r="H61" s="407" t="s">
        <v>641</v>
      </c>
      <c r="I61" s="398" t="s">
        <v>624</v>
      </c>
      <c r="J61" s="439"/>
      <c r="K61" s="440"/>
      <c r="L61" s="440"/>
      <c r="M61" s="440"/>
      <c r="N61" s="440">
        <v>17429400</v>
      </c>
      <c r="O61" s="440"/>
      <c r="P61" s="440"/>
      <c r="Q61" s="440"/>
      <c r="R61" s="440"/>
      <c r="S61" s="440"/>
      <c r="T61" s="440"/>
      <c r="U61" s="440"/>
      <c r="V61" s="440"/>
      <c r="W61" s="441"/>
      <c r="X61" s="442"/>
      <c r="Y61" s="128"/>
    </row>
    <row r="62" spans="2:25" ht="93">
      <c r="B62" s="349" t="s">
        <v>642</v>
      </c>
      <c r="C62" s="349" t="s">
        <v>643</v>
      </c>
      <c r="D62" s="436">
        <v>0</v>
      </c>
      <c r="E62" s="436">
        <v>4</v>
      </c>
      <c r="F62" s="436">
        <v>1</v>
      </c>
      <c r="G62" s="437">
        <v>1</v>
      </c>
      <c r="H62" s="407" t="s">
        <v>644</v>
      </c>
      <c r="I62" s="364" t="s">
        <v>645</v>
      </c>
      <c r="J62" s="439">
        <v>0</v>
      </c>
      <c r="K62" s="440">
        <v>0</v>
      </c>
      <c r="L62" s="440">
        <v>0</v>
      </c>
      <c r="M62" s="440">
        <v>0</v>
      </c>
      <c r="N62" s="440">
        <v>0</v>
      </c>
      <c r="O62" s="440">
        <v>0</v>
      </c>
      <c r="P62" s="440">
        <v>0</v>
      </c>
      <c r="Q62" s="440">
        <v>0</v>
      </c>
      <c r="R62" s="440">
        <v>0</v>
      </c>
      <c r="S62" s="440">
        <v>0</v>
      </c>
      <c r="T62" s="440">
        <v>0</v>
      </c>
      <c r="U62" s="440">
        <v>0</v>
      </c>
      <c r="V62" s="440"/>
      <c r="W62" s="441"/>
      <c r="X62" s="434"/>
      <c r="Y62" s="128"/>
    </row>
    <row r="63" spans="2:25" ht="125" customHeight="1">
      <c r="B63" s="349" t="s">
        <v>646</v>
      </c>
      <c r="C63" s="349" t="s">
        <v>55</v>
      </c>
      <c r="D63" s="436">
        <v>17</v>
      </c>
      <c r="E63" s="436">
        <v>48</v>
      </c>
      <c r="F63" s="436">
        <v>12</v>
      </c>
      <c r="G63" s="437">
        <v>12</v>
      </c>
      <c r="H63" s="407" t="s">
        <v>647</v>
      </c>
      <c r="I63" s="364" t="s">
        <v>648</v>
      </c>
      <c r="J63" s="439"/>
      <c r="K63" s="440"/>
      <c r="L63" s="440">
        <v>21400000</v>
      </c>
      <c r="M63" s="445">
        <v>1000000</v>
      </c>
      <c r="N63" s="445">
        <v>3000000</v>
      </c>
      <c r="O63" s="445">
        <v>3000000</v>
      </c>
      <c r="P63" s="440"/>
      <c r="Q63" s="440"/>
      <c r="R63" s="440"/>
      <c r="S63" s="440"/>
      <c r="T63" s="440"/>
      <c r="U63" s="440"/>
      <c r="V63" s="440"/>
      <c r="W63" s="441"/>
      <c r="X63" s="434"/>
      <c r="Y63" s="128"/>
    </row>
    <row r="64" spans="2:25" ht="108.5">
      <c r="B64" s="349" t="s">
        <v>649</v>
      </c>
      <c r="C64" s="349" t="s">
        <v>650</v>
      </c>
      <c r="D64" s="436">
        <v>8</v>
      </c>
      <c r="E64" s="436">
        <v>48</v>
      </c>
      <c r="F64" s="436">
        <v>12</v>
      </c>
      <c r="G64" s="437">
        <v>12</v>
      </c>
      <c r="H64" s="407" t="s">
        <v>651</v>
      </c>
      <c r="I64" s="364" t="s">
        <v>652</v>
      </c>
      <c r="J64" s="439">
        <v>0</v>
      </c>
      <c r="K64" s="440">
        <v>0</v>
      </c>
      <c r="L64" s="440">
        <v>0</v>
      </c>
      <c r="M64" s="440">
        <v>0</v>
      </c>
      <c r="N64" s="440">
        <v>0</v>
      </c>
      <c r="O64" s="440">
        <v>0</v>
      </c>
      <c r="P64" s="440">
        <v>0</v>
      </c>
      <c r="Q64" s="440">
        <v>0</v>
      </c>
      <c r="R64" s="440">
        <v>0</v>
      </c>
      <c r="S64" s="440">
        <v>0</v>
      </c>
      <c r="T64" s="440">
        <v>0</v>
      </c>
      <c r="U64" s="440">
        <v>0</v>
      </c>
      <c r="V64" s="440"/>
      <c r="W64" s="441"/>
      <c r="X64" s="434"/>
      <c r="Y64" s="128"/>
    </row>
    <row r="65" spans="1:25" ht="28.9" customHeight="1">
      <c r="B65" s="968" t="s">
        <v>653</v>
      </c>
      <c r="C65" s="968"/>
      <c r="D65" s="968"/>
      <c r="E65" s="968"/>
      <c r="F65" s="968"/>
      <c r="G65" s="968"/>
      <c r="H65" s="968"/>
      <c r="I65" s="968"/>
      <c r="J65" s="969">
        <f t="shared" ref="J65:U65" si="6">SUM(J70:J84)</f>
        <v>194843652</v>
      </c>
      <c r="K65" s="956">
        <f t="shared" si="6"/>
        <v>50431180</v>
      </c>
      <c r="L65" s="969">
        <f t="shared" si="6"/>
        <v>0</v>
      </c>
      <c r="M65" s="956">
        <f t="shared" si="6"/>
        <v>0</v>
      </c>
      <c r="N65" s="969">
        <f t="shared" si="6"/>
        <v>431505166</v>
      </c>
      <c r="O65" s="956">
        <f t="shared" si="6"/>
        <v>218315220</v>
      </c>
      <c r="P65" s="969">
        <f t="shared" si="6"/>
        <v>0</v>
      </c>
      <c r="Q65" s="956">
        <f t="shared" si="6"/>
        <v>0</v>
      </c>
      <c r="R65" s="969">
        <f t="shared" si="6"/>
        <v>288600000</v>
      </c>
      <c r="S65" s="956">
        <f t="shared" si="6"/>
        <v>18500000</v>
      </c>
      <c r="T65" s="969">
        <f t="shared" si="6"/>
        <v>0</v>
      </c>
      <c r="U65" s="956">
        <f t="shared" si="6"/>
        <v>0</v>
      </c>
      <c r="V65" s="959">
        <f>+J65+L65+N65+P65+R65+T65</f>
        <v>914948818</v>
      </c>
      <c r="W65" s="962">
        <f>+K65+M65+O65+Q65+S65+U65</f>
        <v>287246400</v>
      </c>
      <c r="X65" s="965"/>
      <c r="Y65" s="745"/>
    </row>
    <row r="66" spans="1:25" ht="27.4" customHeight="1">
      <c r="B66" s="968" t="s">
        <v>654</v>
      </c>
      <c r="C66" s="968"/>
      <c r="D66" s="968"/>
      <c r="E66" s="968"/>
      <c r="F66" s="968"/>
      <c r="G66" s="968"/>
      <c r="H66" s="968"/>
      <c r="I66" s="968"/>
      <c r="J66" s="970"/>
      <c r="K66" s="957"/>
      <c r="L66" s="970"/>
      <c r="M66" s="957"/>
      <c r="N66" s="970"/>
      <c r="O66" s="957"/>
      <c r="P66" s="970"/>
      <c r="Q66" s="957"/>
      <c r="R66" s="970"/>
      <c r="S66" s="957"/>
      <c r="T66" s="970"/>
      <c r="U66" s="957"/>
      <c r="V66" s="960"/>
      <c r="W66" s="963"/>
      <c r="X66" s="966"/>
      <c r="Y66" s="746"/>
    </row>
    <row r="67" spans="1:25" ht="32.65" customHeight="1">
      <c r="B67" s="968" t="s">
        <v>655</v>
      </c>
      <c r="C67" s="968"/>
      <c r="D67" s="968"/>
      <c r="E67" s="968"/>
      <c r="F67" s="968"/>
      <c r="G67" s="968"/>
      <c r="H67" s="968"/>
      <c r="I67" s="968"/>
      <c r="J67" s="970"/>
      <c r="K67" s="957"/>
      <c r="L67" s="970"/>
      <c r="M67" s="957"/>
      <c r="N67" s="970"/>
      <c r="O67" s="957"/>
      <c r="P67" s="970"/>
      <c r="Q67" s="957"/>
      <c r="R67" s="970"/>
      <c r="S67" s="957"/>
      <c r="T67" s="970"/>
      <c r="U67" s="957"/>
      <c r="V67" s="960"/>
      <c r="W67" s="963"/>
      <c r="X67" s="966"/>
      <c r="Y67" s="746"/>
    </row>
    <row r="68" spans="1:25" ht="15.5">
      <c r="B68" s="751" t="s">
        <v>11</v>
      </c>
      <c r="C68" s="751" t="s">
        <v>12</v>
      </c>
      <c r="D68" s="753" t="s">
        <v>13</v>
      </c>
      <c r="E68" s="753" t="s">
        <v>14</v>
      </c>
      <c r="F68" s="972" t="s">
        <v>15</v>
      </c>
      <c r="G68" s="753" t="s">
        <v>16</v>
      </c>
      <c r="H68" s="52"/>
      <c r="I68" s="774" t="s">
        <v>18</v>
      </c>
      <c r="J68" s="970"/>
      <c r="K68" s="957"/>
      <c r="L68" s="970"/>
      <c r="M68" s="957"/>
      <c r="N68" s="970"/>
      <c r="O68" s="957"/>
      <c r="P68" s="970"/>
      <c r="Q68" s="957"/>
      <c r="R68" s="970"/>
      <c r="S68" s="957"/>
      <c r="T68" s="970"/>
      <c r="U68" s="957"/>
      <c r="V68" s="960"/>
      <c r="W68" s="963"/>
      <c r="X68" s="966"/>
      <c r="Y68" s="746"/>
    </row>
    <row r="69" spans="1:25" ht="84" customHeight="1">
      <c r="B69" s="752"/>
      <c r="C69" s="752"/>
      <c r="D69" s="754"/>
      <c r="E69" s="754"/>
      <c r="F69" s="973"/>
      <c r="G69" s="754"/>
      <c r="H69" s="53" t="s">
        <v>96</v>
      </c>
      <c r="I69" s="829"/>
      <c r="J69" s="971"/>
      <c r="K69" s="958"/>
      <c r="L69" s="971"/>
      <c r="M69" s="958"/>
      <c r="N69" s="971"/>
      <c r="O69" s="958"/>
      <c r="P69" s="971"/>
      <c r="Q69" s="958"/>
      <c r="R69" s="971"/>
      <c r="S69" s="958"/>
      <c r="T69" s="971"/>
      <c r="U69" s="958"/>
      <c r="V69" s="961"/>
      <c r="W69" s="964"/>
      <c r="X69" s="967"/>
      <c r="Y69" s="747"/>
    </row>
    <row r="70" spans="1:25" ht="62">
      <c r="A70" s="446"/>
      <c r="B70" s="349" t="s">
        <v>656</v>
      </c>
      <c r="C70" s="349" t="s">
        <v>591</v>
      </c>
      <c r="D70" s="447">
        <v>0.4</v>
      </c>
      <c r="E70" s="447">
        <v>0.8</v>
      </c>
      <c r="F70" s="447">
        <v>0.1</v>
      </c>
      <c r="G70" s="448">
        <v>0.1</v>
      </c>
      <c r="H70" s="397" t="s">
        <v>657</v>
      </c>
      <c r="I70" s="449" t="s">
        <v>658</v>
      </c>
      <c r="J70" s="425">
        <v>0</v>
      </c>
      <c r="K70" s="426">
        <v>0</v>
      </c>
      <c r="L70" s="426">
        <v>0</v>
      </c>
      <c r="M70" s="426">
        <v>0</v>
      </c>
      <c r="N70" s="426">
        <v>0</v>
      </c>
      <c r="O70" s="426">
        <v>0</v>
      </c>
      <c r="P70" s="426">
        <v>0</v>
      </c>
      <c r="Q70" s="426">
        <v>0</v>
      </c>
      <c r="R70" s="426">
        <v>0</v>
      </c>
      <c r="S70" s="426">
        <v>0</v>
      </c>
      <c r="T70" s="426">
        <v>0</v>
      </c>
      <c r="U70" s="426">
        <v>0</v>
      </c>
      <c r="V70" s="426"/>
      <c r="W70" s="450"/>
      <c r="X70" s="424"/>
      <c r="Y70" s="359"/>
    </row>
    <row r="71" spans="1:25" ht="77.5">
      <c r="A71" s="446"/>
      <c r="B71" s="349" t="s">
        <v>659</v>
      </c>
      <c r="C71" s="349" t="s">
        <v>660</v>
      </c>
      <c r="D71" s="451">
        <v>0</v>
      </c>
      <c r="E71" s="452">
        <v>4</v>
      </c>
      <c r="F71" s="453">
        <v>1</v>
      </c>
      <c r="G71" s="454">
        <v>1</v>
      </c>
      <c r="H71" s="433" t="s">
        <v>661</v>
      </c>
      <c r="I71" s="449" t="s">
        <v>662</v>
      </c>
      <c r="J71" s="425">
        <v>0</v>
      </c>
      <c r="K71" s="426">
        <v>0</v>
      </c>
      <c r="L71" s="426">
        <v>0</v>
      </c>
      <c r="M71" s="426">
        <v>0</v>
      </c>
      <c r="N71" s="426">
        <v>0</v>
      </c>
      <c r="O71" s="426">
        <v>0</v>
      </c>
      <c r="P71" s="426">
        <v>0</v>
      </c>
      <c r="Q71" s="426">
        <v>0</v>
      </c>
      <c r="R71" s="426">
        <v>0</v>
      </c>
      <c r="S71" s="426">
        <v>0</v>
      </c>
      <c r="T71" s="426">
        <v>0</v>
      </c>
      <c r="U71" s="426">
        <v>0</v>
      </c>
      <c r="V71" s="426"/>
      <c r="W71" s="450"/>
      <c r="X71" s="424"/>
      <c r="Y71" s="359"/>
    </row>
    <row r="72" spans="1:25" ht="19.149999999999999" hidden="1" customHeight="1">
      <c r="A72" s="446"/>
      <c r="B72" s="455"/>
      <c r="C72" s="456"/>
      <c r="D72" s="457"/>
      <c r="E72" s="457"/>
      <c r="F72" s="457"/>
      <c r="G72" s="457"/>
      <c r="H72" s="458"/>
      <c r="I72" s="449" t="s">
        <v>663</v>
      </c>
      <c r="J72" s="425"/>
      <c r="K72" s="426"/>
      <c r="L72" s="426"/>
      <c r="M72" s="426"/>
      <c r="N72" s="426"/>
      <c r="O72" s="426"/>
      <c r="P72" s="426"/>
      <c r="Q72" s="426"/>
      <c r="R72" s="426"/>
      <c r="S72" s="426"/>
      <c r="T72" s="459"/>
      <c r="U72" s="459"/>
      <c r="V72" s="459"/>
      <c r="W72" s="460"/>
      <c r="X72" s="461"/>
      <c r="Y72" s="462"/>
    </row>
    <row r="73" spans="1:25" ht="83.65" hidden="1" customHeight="1">
      <c r="A73" s="446"/>
      <c r="B73" s="455"/>
      <c r="C73" s="456"/>
      <c r="D73" s="457"/>
      <c r="E73" s="457"/>
      <c r="F73" s="457"/>
      <c r="G73" s="457"/>
      <c r="H73" s="458"/>
      <c r="I73" s="463"/>
      <c r="J73" s="425"/>
      <c r="K73" s="426"/>
      <c r="L73" s="426"/>
      <c r="M73" s="426"/>
      <c r="N73" s="426"/>
      <c r="O73" s="426"/>
      <c r="P73" s="426"/>
      <c r="Q73" s="426"/>
      <c r="R73" s="426"/>
      <c r="S73" s="426"/>
      <c r="T73" s="459"/>
      <c r="U73" s="459"/>
      <c r="V73" s="459"/>
      <c r="W73" s="460"/>
      <c r="X73" s="461"/>
      <c r="Y73" s="462"/>
    </row>
    <row r="74" spans="1:25" ht="137.5" customHeight="1">
      <c r="A74" s="446"/>
      <c r="B74" s="349" t="s">
        <v>664</v>
      </c>
      <c r="C74" s="349" t="s">
        <v>665</v>
      </c>
      <c r="D74" s="457">
        <v>500</v>
      </c>
      <c r="E74" s="457">
        <v>500</v>
      </c>
      <c r="F74" s="457">
        <v>500</v>
      </c>
      <c r="G74" s="464">
        <v>500</v>
      </c>
      <c r="H74" s="407" t="s">
        <v>666</v>
      </c>
      <c r="I74" s="449" t="s">
        <v>663</v>
      </c>
      <c r="J74" s="425">
        <f>112677647+7133352</f>
        <v>119810999</v>
      </c>
      <c r="K74" s="465">
        <v>50431180</v>
      </c>
      <c r="L74" s="466"/>
      <c r="M74" s="466"/>
      <c r="N74" s="466">
        <v>147734302.33000001</v>
      </c>
      <c r="O74" s="466">
        <v>18915220</v>
      </c>
      <c r="P74" s="426"/>
      <c r="Q74" s="426"/>
      <c r="R74" s="426">
        <f>71531180+7068820</f>
        <v>78600000</v>
      </c>
      <c r="S74" s="426">
        <v>18500000</v>
      </c>
      <c r="T74" s="459"/>
      <c r="U74" s="459"/>
      <c r="V74" s="459"/>
      <c r="W74" s="460"/>
      <c r="X74" s="424"/>
      <c r="Y74" s="462"/>
    </row>
    <row r="75" spans="1:25" ht="137" customHeight="1">
      <c r="A75" s="446"/>
      <c r="B75" s="349" t="s">
        <v>667</v>
      </c>
      <c r="C75" s="349" t="s">
        <v>668</v>
      </c>
      <c r="D75" s="457">
        <v>50</v>
      </c>
      <c r="E75" s="457">
        <v>50</v>
      </c>
      <c r="F75" s="457">
        <v>50</v>
      </c>
      <c r="G75" s="464">
        <v>50</v>
      </c>
      <c r="H75" s="407" t="s">
        <v>669</v>
      </c>
      <c r="I75" s="449" t="s">
        <v>670</v>
      </c>
      <c r="J75" s="425">
        <v>75032653</v>
      </c>
      <c r="K75" s="466"/>
      <c r="L75" s="466"/>
      <c r="M75" s="466"/>
      <c r="N75" s="466">
        <f>993547+203723055+78582527.67</f>
        <v>283299129.67000002</v>
      </c>
      <c r="O75" s="465">
        <f>148530000+50870000</f>
        <v>199400000</v>
      </c>
      <c r="P75" s="426"/>
      <c r="Q75" s="426"/>
      <c r="R75" s="426">
        <v>210000000</v>
      </c>
      <c r="S75" s="426"/>
      <c r="T75" s="459"/>
      <c r="U75" s="459"/>
      <c r="V75" s="459"/>
      <c r="W75" s="460"/>
      <c r="X75" s="424"/>
      <c r="Y75" s="462"/>
    </row>
    <row r="76" spans="1:25" ht="62">
      <c r="B76" s="349" t="s">
        <v>671</v>
      </c>
      <c r="C76" s="349" t="s">
        <v>147</v>
      </c>
      <c r="D76" s="457">
        <v>0</v>
      </c>
      <c r="E76" s="457">
        <v>2</v>
      </c>
      <c r="F76" s="457">
        <v>1</v>
      </c>
      <c r="G76" s="464">
        <v>1</v>
      </c>
      <c r="H76" s="407" t="s">
        <v>672</v>
      </c>
      <c r="I76" s="449" t="s">
        <v>673</v>
      </c>
      <c r="J76" s="425">
        <v>0</v>
      </c>
      <c r="K76" s="466">
        <v>0</v>
      </c>
      <c r="L76" s="466">
        <v>0</v>
      </c>
      <c r="M76" s="466">
        <v>0</v>
      </c>
      <c r="N76" s="466">
        <v>0</v>
      </c>
      <c r="O76" s="466">
        <v>0</v>
      </c>
      <c r="P76" s="426">
        <v>0</v>
      </c>
      <c r="Q76" s="426">
        <v>0</v>
      </c>
      <c r="R76" s="426">
        <v>0</v>
      </c>
      <c r="S76" s="426">
        <v>0</v>
      </c>
      <c r="T76" s="459">
        <v>0</v>
      </c>
      <c r="U76" s="459">
        <v>0</v>
      </c>
      <c r="V76" s="459"/>
      <c r="W76" s="460"/>
      <c r="X76" s="424"/>
      <c r="Y76" s="462"/>
    </row>
    <row r="77" spans="1:25" ht="62">
      <c r="B77" s="349" t="s">
        <v>674</v>
      </c>
      <c r="C77" s="349" t="s">
        <v>147</v>
      </c>
      <c r="D77" s="467">
        <v>2</v>
      </c>
      <c r="E77" s="467">
        <v>2</v>
      </c>
      <c r="F77" s="467">
        <v>1</v>
      </c>
      <c r="G77" s="468">
        <v>1</v>
      </c>
      <c r="H77" s="407" t="s">
        <v>675</v>
      </c>
      <c r="I77" s="449" t="s">
        <v>676</v>
      </c>
      <c r="J77" s="469">
        <v>0</v>
      </c>
      <c r="K77" s="470">
        <v>0</v>
      </c>
      <c r="L77" s="470">
        <v>0</v>
      </c>
      <c r="M77" s="470">
        <v>0</v>
      </c>
      <c r="N77" s="470">
        <v>0</v>
      </c>
      <c r="O77" s="470">
        <v>0</v>
      </c>
      <c r="P77" s="459">
        <v>0</v>
      </c>
      <c r="Q77" s="459">
        <v>0</v>
      </c>
      <c r="R77" s="459">
        <v>0</v>
      </c>
      <c r="S77" s="459">
        <v>0</v>
      </c>
      <c r="T77" s="459">
        <v>0</v>
      </c>
      <c r="U77" s="459">
        <v>0</v>
      </c>
      <c r="V77" s="459"/>
      <c r="W77" s="460"/>
      <c r="X77" s="424"/>
      <c r="Y77" s="462"/>
    </row>
    <row r="78" spans="1:25" ht="114" customHeight="1">
      <c r="B78" s="349" t="s">
        <v>677</v>
      </c>
      <c r="C78" s="349" t="s">
        <v>147</v>
      </c>
      <c r="D78" s="467">
        <v>0</v>
      </c>
      <c r="E78" s="467">
        <v>2</v>
      </c>
      <c r="F78" s="467">
        <v>1</v>
      </c>
      <c r="G78" s="468">
        <v>1</v>
      </c>
      <c r="H78" s="407" t="s">
        <v>678</v>
      </c>
      <c r="I78" s="449" t="s">
        <v>679</v>
      </c>
      <c r="J78" s="469"/>
      <c r="K78" s="470"/>
      <c r="L78" s="470"/>
      <c r="M78" s="470"/>
      <c r="N78" s="470">
        <v>471734</v>
      </c>
      <c r="O78" s="465"/>
      <c r="P78" s="459"/>
      <c r="Q78" s="459"/>
      <c r="R78" s="459"/>
      <c r="S78" s="459"/>
      <c r="T78" s="459"/>
      <c r="U78" s="459"/>
      <c r="V78" s="459"/>
      <c r="W78" s="460"/>
      <c r="X78" s="424"/>
      <c r="Y78" s="462"/>
    </row>
    <row r="79" spans="1:25" ht="80.5" customHeight="1">
      <c r="B79" s="349" t="s">
        <v>680</v>
      </c>
      <c r="C79" s="349" t="s">
        <v>147</v>
      </c>
      <c r="D79" s="467">
        <v>0</v>
      </c>
      <c r="E79" s="467">
        <v>2</v>
      </c>
      <c r="F79" s="467">
        <v>1</v>
      </c>
      <c r="G79" s="468">
        <v>1</v>
      </c>
      <c r="H79" s="407" t="s">
        <v>681</v>
      </c>
      <c r="I79" s="449" t="s">
        <v>682</v>
      </c>
      <c r="J79" s="469">
        <v>0</v>
      </c>
      <c r="K79" s="470">
        <v>0</v>
      </c>
      <c r="L79" s="470">
        <v>0</v>
      </c>
      <c r="M79" s="470">
        <v>0</v>
      </c>
      <c r="N79" s="470">
        <v>0</v>
      </c>
      <c r="O79" s="470">
        <v>0</v>
      </c>
      <c r="P79" s="459">
        <v>0</v>
      </c>
      <c r="Q79" s="459">
        <v>0</v>
      </c>
      <c r="R79" s="459">
        <v>0</v>
      </c>
      <c r="S79" s="459">
        <v>0</v>
      </c>
      <c r="T79" s="459">
        <v>0</v>
      </c>
      <c r="U79" s="459">
        <v>0</v>
      </c>
      <c r="V79" s="459"/>
      <c r="W79" s="460"/>
      <c r="X79" s="471"/>
      <c r="Y79" s="472"/>
    </row>
    <row r="80" spans="1:25" ht="56" hidden="1">
      <c r="B80" s="473" t="s">
        <v>179</v>
      </c>
      <c r="C80" s="473" t="s">
        <v>180</v>
      </c>
      <c r="D80" s="474">
        <v>0</v>
      </c>
      <c r="E80" s="474">
        <v>4</v>
      </c>
      <c r="F80" s="474"/>
      <c r="G80" s="474"/>
      <c r="H80" s="162"/>
      <c r="I80" s="475"/>
      <c r="J80" s="459"/>
      <c r="K80" s="459"/>
      <c r="L80" s="459"/>
      <c r="M80" s="459"/>
      <c r="N80" s="459"/>
      <c r="O80" s="459"/>
      <c r="P80" s="459"/>
      <c r="Q80" s="459"/>
      <c r="R80" s="459"/>
      <c r="S80" s="459"/>
      <c r="T80" s="459"/>
      <c r="U80" s="459"/>
      <c r="V80" s="459"/>
      <c r="W80" s="460"/>
      <c r="X80" s="476"/>
      <c r="Y80" s="162"/>
    </row>
    <row r="81" spans="2:25" ht="60" hidden="1" customHeight="1">
      <c r="B81" s="473" t="s">
        <v>181</v>
      </c>
      <c r="C81" s="473" t="s">
        <v>182</v>
      </c>
      <c r="D81" s="474">
        <v>0</v>
      </c>
      <c r="E81" s="474">
        <v>1</v>
      </c>
      <c r="F81" s="474"/>
      <c r="G81" s="474"/>
      <c r="H81" s="162"/>
      <c r="I81" s="162"/>
      <c r="J81" s="459"/>
      <c r="K81" s="459"/>
      <c r="L81" s="459"/>
      <c r="M81" s="459"/>
      <c r="N81" s="459"/>
      <c r="O81" s="459"/>
      <c r="P81" s="459"/>
      <c r="Q81" s="459"/>
      <c r="R81" s="459"/>
      <c r="S81" s="459"/>
      <c r="T81" s="459"/>
      <c r="U81" s="459"/>
      <c r="V81" s="459"/>
      <c r="W81" s="460"/>
      <c r="X81" s="476"/>
      <c r="Y81" s="162"/>
    </row>
    <row r="82" spans="2:25" ht="2" hidden="1" customHeight="1">
      <c r="B82" s="473" t="s">
        <v>183</v>
      </c>
      <c r="C82" s="473" t="s">
        <v>184</v>
      </c>
      <c r="D82" s="474">
        <v>0</v>
      </c>
      <c r="E82" s="474">
        <v>1</v>
      </c>
      <c r="F82" s="474"/>
      <c r="G82" s="474"/>
      <c r="H82" s="162"/>
      <c r="I82" s="162"/>
      <c r="J82" s="459"/>
      <c r="K82" s="459"/>
      <c r="L82" s="459"/>
      <c r="M82" s="459"/>
      <c r="N82" s="459"/>
      <c r="O82" s="459"/>
      <c r="P82" s="459"/>
      <c r="Q82" s="459"/>
      <c r="R82" s="459"/>
      <c r="S82" s="459"/>
      <c r="T82" s="459"/>
      <c r="U82" s="459"/>
      <c r="V82" s="459"/>
      <c r="W82" s="460"/>
      <c r="X82" s="476"/>
      <c r="Y82" s="162"/>
    </row>
    <row r="83" spans="2:25" ht="19.5" hidden="1" customHeight="1">
      <c r="B83" s="473" t="s">
        <v>185</v>
      </c>
      <c r="C83" s="473" t="s">
        <v>186</v>
      </c>
      <c r="D83" s="474">
        <v>0</v>
      </c>
      <c r="E83" s="474">
        <v>1</v>
      </c>
      <c r="F83" s="474"/>
      <c r="G83" s="474"/>
      <c r="H83" s="162"/>
      <c r="I83" s="162"/>
      <c r="J83" s="459"/>
      <c r="K83" s="459"/>
      <c r="L83" s="459"/>
      <c r="M83" s="459"/>
      <c r="N83" s="459"/>
      <c r="O83" s="459"/>
      <c r="P83" s="459"/>
      <c r="Q83" s="459"/>
      <c r="R83" s="459"/>
      <c r="S83" s="459"/>
      <c r="T83" s="459"/>
      <c r="U83" s="459"/>
      <c r="V83" s="459"/>
      <c r="W83" s="460"/>
      <c r="X83" s="476"/>
      <c r="Y83" s="162"/>
    </row>
    <row r="84" spans="2:25" ht="3" hidden="1" customHeight="1">
      <c r="B84" s="477" t="s">
        <v>187</v>
      </c>
      <c r="C84" s="473" t="s">
        <v>188</v>
      </c>
      <c r="D84" s="474">
        <v>0</v>
      </c>
      <c r="E84" s="474">
        <v>1</v>
      </c>
      <c r="F84" s="474"/>
      <c r="G84" s="474"/>
      <c r="H84" s="162"/>
      <c r="I84" s="162"/>
      <c r="J84" s="459"/>
      <c r="K84" s="459"/>
      <c r="L84" s="459"/>
      <c r="M84" s="459"/>
      <c r="N84" s="459"/>
      <c r="O84" s="459"/>
      <c r="P84" s="459"/>
      <c r="Q84" s="459"/>
      <c r="R84" s="459"/>
      <c r="S84" s="459"/>
      <c r="T84" s="459"/>
      <c r="U84" s="459"/>
      <c r="V84" s="459"/>
      <c r="W84" s="460"/>
      <c r="X84" s="476"/>
      <c r="Y84" s="162"/>
    </row>
    <row r="85" spans="2:25" ht="36.4" customHeight="1">
      <c r="B85" s="968" t="s">
        <v>683</v>
      </c>
      <c r="C85" s="968"/>
      <c r="D85" s="968"/>
      <c r="E85" s="968"/>
      <c r="F85" s="968"/>
      <c r="G85" s="968"/>
      <c r="H85" s="968"/>
      <c r="I85" s="968"/>
      <c r="J85" s="969">
        <f t="shared" ref="J85:U85" si="7">SUM(J90:J92)</f>
        <v>0</v>
      </c>
      <c r="K85" s="956">
        <f t="shared" si="7"/>
        <v>0</v>
      </c>
      <c r="L85" s="969">
        <f t="shared" si="7"/>
        <v>26603059</v>
      </c>
      <c r="M85" s="956">
        <f t="shared" si="7"/>
        <v>26603059</v>
      </c>
      <c r="N85" s="969">
        <f t="shared" si="7"/>
        <v>140641826</v>
      </c>
      <c r="O85" s="956">
        <f t="shared" si="7"/>
        <v>109404245</v>
      </c>
      <c r="P85" s="969">
        <f t="shared" si="7"/>
        <v>0</v>
      </c>
      <c r="Q85" s="956">
        <f t="shared" si="7"/>
        <v>0</v>
      </c>
      <c r="R85" s="969">
        <f t="shared" si="7"/>
        <v>1500000</v>
      </c>
      <c r="S85" s="956">
        <f t="shared" si="7"/>
        <v>1500000</v>
      </c>
      <c r="T85" s="969">
        <f t="shared" si="7"/>
        <v>0</v>
      </c>
      <c r="U85" s="956">
        <f t="shared" si="7"/>
        <v>0</v>
      </c>
      <c r="V85" s="959">
        <f>+J85+L85+N85+P85+R85+T85</f>
        <v>168744885</v>
      </c>
      <c r="W85" s="962">
        <f>+K85+M85+O85+Q85+S85+U85</f>
        <v>137507304</v>
      </c>
      <c r="X85" s="965"/>
      <c r="Y85" s="745"/>
    </row>
    <row r="86" spans="2:25" ht="28.15" customHeight="1">
      <c r="B86" s="968" t="s">
        <v>684</v>
      </c>
      <c r="C86" s="968"/>
      <c r="D86" s="968"/>
      <c r="E86" s="968"/>
      <c r="F86" s="968"/>
      <c r="G86" s="968"/>
      <c r="H86" s="968"/>
      <c r="I86" s="968"/>
      <c r="J86" s="970"/>
      <c r="K86" s="957"/>
      <c r="L86" s="970"/>
      <c r="M86" s="957"/>
      <c r="N86" s="970"/>
      <c r="O86" s="957"/>
      <c r="P86" s="970"/>
      <c r="Q86" s="957"/>
      <c r="R86" s="970"/>
      <c r="S86" s="957"/>
      <c r="T86" s="970"/>
      <c r="U86" s="957"/>
      <c r="V86" s="960"/>
      <c r="W86" s="963"/>
      <c r="X86" s="966"/>
      <c r="Y86" s="746"/>
    </row>
    <row r="87" spans="2:25" ht="30.4" customHeight="1">
      <c r="B87" s="968" t="s">
        <v>685</v>
      </c>
      <c r="C87" s="968"/>
      <c r="D87" s="968"/>
      <c r="E87" s="968"/>
      <c r="F87" s="968"/>
      <c r="G87" s="968"/>
      <c r="H87" s="968"/>
      <c r="I87" s="968"/>
      <c r="J87" s="970"/>
      <c r="K87" s="957"/>
      <c r="L87" s="970"/>
      <c r="M87" s="957"/>
      <c r="N87" s="970"/>
      <c r="O87" s="957"/>
      <c r="P87" s="970"/>
      <c r="Q87" s="957"/>
      <c r="R87" s="970"/>
      <c r="S87" s="957"/>
      <c r="T87" s="970"/>
      <c r="U87" s="957"/>
      <c r="V87" s="960"/>
      <c r="W87" s="963"/>
      <c r="X87" s="966"/>
      <c r="Y87" s="746"/>
    </row>
    <row r="88" spans="2:25" ht="15.5">
      <c r="B88" s="751" t="s">
        <v>11</v>
      </c>
      <c r="C88" s="751" t="s">
        <v>12</v>
      </c>
      <c r="D88" s="753" t="s">
        <v>13</v>
      </c>
      <c r="E88" s="753" t="s">
        <v>14</v>
      </c>
      <c r="F88" s="972" t="s">
        <v>15</v>
      </c>
      <c r="G88" s="753" t="s">
        <v>16</v>
      </c>
      <c r="H88" s="52"/>
      <c r="I88" s="774" t="s">
        <v>18</v>
      </c>
      <c r="J88" s="970"/>
      <c r="K88" s="957"/>
      <c r="L88" s="970"/>
      <c r="M88" s="957"/>
      <c r="N88" s="970"/>
      <c r="O88" s="957"/>
      <c r="P88" s="970"/>
      <c r="Q88" s="957"/>
      <c r="R88" s="970"/>
      <c r="S88" s="957"/>
      <c r="T88" s="970"/>
      <c r="U88" s="957"/>
      <c r="V88" s="960"/>
      <c r="W88" s="963"/>
      <c r="X88" s="966"/>
      <c r="Y88" s="746"/>
    </row>
    <row r="89" spans="2:25" ht="105.65" customHeight="1">
      <c r="B89" s="752"/>
      <c r="C89" s="752"/>
      <c r="D89" s="754"/>
      <c r="E89" s="754"/>
      <c r="F89" s="973"/>
      <c r="G89" s="754"/>
      <c r="H89" s="53" t="s">
        <v>96</v>
      </c>
      <c r="I89" s="775"/>
      <c r="J89" s="971"/>
      <c r="K89" s="958"/>
      <c r="L89" s="971"/>
      <c r="M89" s="958"/>
      <c r="N89" s="971"/>
      <c r="O89" s="958"/>
      <c r="P89" s="971"/>
      <c r="Q89" s="958"/>
      <c r="R89" s="971"/>
      <c r="S89" s="958"/>
      <c r="T89" s="971"/>
      <c r="U89" s="958"/>
      <c r="V89" s="961"/>
      <c r="W89" s="964"/>
      <c r="X89" s="967"/>
      <c r="Y89" s="747"/>
    </row>
    <row r="90" spans="2:25" ht="110" customHeight="1">
      <c r="B90" s="349" t="s">
        <v>686</v>
      </c>
      <c r="C90" s="349" t="s">
        <v>687</v>
      </c>
      <c r="D90" s="368">
        <v>0</v>
      </c>
      <c r="E90" s="368">
        <v>1</v>
      </c>
      <c r="F90" s="368">
        <v>1</v>
      </c>
      <c r="G90" s="368">
        <v>1</v>
      </c>
      <c r="H90" s="363" t="s">
        <v>688</v>
      </c>
      <c r="I90" s="449" t="s">
        <v>689</v>
      </c>
      <c r="J90" s="428"/>
      <c r="K90" s="428"/>
      <c r="L90" s="478">
        <v>26603059</v>
      </c>
      <c r="M90" s="478">
        <v>26603059</v>
      </c>
      <c r="N90" s="428">
        <f>51447025+557713+5895935+1495216+2294285+18816000+2808000+8752026+6250126+4000000+2680400+3653900+2095400+664900+880900+5000000+6450000+1000000+15900000</f>
        <v>140641826</v>
      </c>
      <c r="O90" s="428">
        <f>21127350+29404525+42500+554748+972000+986961+18815361+7810169+5532569+2680400+325300+2010500+336100+671000+2411429+15723333</f>
        <v>109404245</v>
      </c>
      <c r="P90" s="428"/>
      <c r="Q90" s="428"/>
      <c r="R90" s="428">
        <v>1500000</v>
      </c>
      <c r="S90" s="428">
        <v>1500000</v>
      </c>
      <c r="T90" s="428"/>
      <c r="U90" s="428"/>
      <c r="V90" s="428"/>
      <c r="W90" s="429"/>
      <c r="X90" s="434"/>
      <c r="Y90" s="50"/>
    </row>
    <row r="91" spans="2:25" ht="49.9" hidden="1" customHeight="1">
      <c r="B91" s="473" t="s">
        <v>190</v>
      </c>
      <c r="C91" s="479" t="s">
        <v>191</v>
      </c>
      <c r="D91" s="479">
        <v>0</v>
      </c>
      <c r="E91" s="479">
        <v>1</v>
      </c>
      <c r="F91" s="479"/>
      <c r="G91" s="479"/>
      <c r="H91" s="175"/>
      <c r="I91" s="175"/>
      <c r="J91" s="480"/>
      <c r="K91" s="480"/>
      <c r="L91" s="480"/>
      <c r="M91" s="480"/>
      <c r="N91" s="480"/>
      <c r="O91" s="480"/>
      <c r="P91" s="480"/>
      <c r="Q91" s="480"/>
      <c r="R91" s="480"/>
      <c r="S91" s="480"/>
      <c r="T91" s="480"/>
      <c r="U91" s="480"/>
      <c r="V91" s="480"/>
      <c r="W91" s="481"/>
      <c r="X91" s="482"/>
      <c r="Y91" s="175"/>
    </row>
    <row r="92" spans="2:25" ht="0.5" customHeight="1">
      <c r="B92" s="473" t="s">
        <v>192</v>
      </c>
      <c r="C92" s="479" t="s">
        <v>193</v>
      </c>
      <c r="D92" s="479">
        <v>0</v>
      </c>
      <c r="E92" s="479">
        <v>1</v>
      </c>
      <c r="F92" s="479"/>
      <c r="G92" s="479"/>
      <c r="H92" s="175"/>
      <c r="I92" s="175"/>
      <c r="J92" s="480"/>
      <c r="K92" s="480"/>
      <c r="L92" s="480"/>
      <c r="M92" s="480"/>
      <c r="N92" s="480"/>
      <c r="O92" s="480"/>
      <c r="P92" s="480"/>
      <c r="Q92" s="480"/>
      <c r="R92" s="480"/>
      <c r="S92" s="480"/>
      <c r="T92" s="480"/>
      <c r="U92" s="480"/>
      <c r="V92" s="480"/>
      <c r="W92" s="481"/>
      <c r="X92" s="482"/>
      <c r="Y92" s="175"/>
    </row>
    <row r="93" spans="2:25">
      <c r="J93" s="483"/>
      <c r="K93" s="483"/>
      <c r="L93" s="483"/>
      <c r="M93" s="483"/>
      <c r="N93" s="483"/>
      <c r="O93" s="483"/>
      <c r="P93" s="483"/>
      <c r="Q93" s="483"/>
      <c r="R93" s="483"/>
      <c r="S93" s="483"/>
      <c r="T93" s="483"/>
      <c r="U93" s="483"/>
      <c r="V93" s="483"/>
      <c r="W93" s="484"/>
      <c r="X93" s="484"/>
    </row>
    <row r="94" spans="2:25">
      <c r="J94" s="483"/>
      <c r="K94" s="483"/>
      <c r="L94" s="483"/>
      <c r="M94" s="483"/>
      <c r="N94" s="483"/>
      <c r="O94" s="483"/>
      <c r="P94" s="483"/>
      <c r="Q94" s="483"/>
      <c r="R94" s="483"/>
      <c r="S94" s="483"/>
      <c r="T94" s="483"/>
      <c r="U94" s="483"/>
      <c r="V94" s="483"/>
      <c r="W94" s="484"/>
      <c r="X94" s="484"/>
    </row>
    <row r="95" spans="2:25">
      <c r="J95" s="483"/>
      <c r="K95" s="483"/>
      <c r="L95" s="483"/>
      <c r="M95" s="483"/>
      <c r="N95" s="483"/>
      <c r="O95" s="483"/>
      <c r="P95" s="483"/>
      <c r="Q95" s="483"/>
      <c r="R95" s="483"/>
      <c r="S95" s="483"/>
      <c r="T95" s="483"/>
      <c r="U95" s="483"/>
      <c r="V95" s="483"/>
      <c r="W95" s="484"/>
      <c r="X95" s="484"/>
    </row>
    <row r="96" spans="2:25">
      <c r="J96" s="483"/>
      <c r="K96" s="483"/>
      <c r="L96" s="483"/>
      <c r="M96" s="483"/>
      <c r="N96" s="483"/>
      <c r="O96" s="483"/>
      <c r="P96" s="483"/>
      <c r="Q96" s="483"/>
      <c r="R96" s="483"/>
      <c r="S96" s="483"/>
      <c r="T96" s="483"/>
      <c r="U96" s="483"/>
      <c r="V96" s="483"/>
      <c r="W96" s="484"/>
      <c r="X96" s="484"/>
    </row>
    <row r="97" spans="10:24">
      <c r="J97" s="483"/>
      <c r="K97" s="483"/>
      <c r="L97" s="483"/>
      <c r="M97" s="483"/>
      <c r="N97" s="483"/>
      <c r="O97" s="483"/>
      <c r="P97" s="483"/>
      <c r="Q97" s="483"/>
      <c r="R97" s="483"/>
      <c r="S97" s="483"/>
      <c r="T97" s="483"/>
      <c r="U97" s="483"/>
      <c r="V97" s="483"/>
      <c r="W97" s="484"/>
      <c r="X97" s="484"/>
    </row>
    <row r="98" spans="10:24">
      <c r="J98" s="483"/>
      <c r="K98" s="483"/>
      <c r="L98" s="483"/>
      <c r="M98" s="483"/>
      <c r="N98" s="483"/>
      <c r="O98" s="483"/>
      <c r="P98" s="483"/>
      <c r="Q98" s="483"/>
      <c r="R98" s="483"/>
      <c r="S98" s="483"/>
      <c r="T98" s="483"/>
      <c r="U98" s="483"/>
      <c r="V98" s="483"/>
      <c r="W98" s="484"/>
      <c r="X98" s="484"/>
    </row>
    <row r="99" spans="10:24">
      <c r="J99" s="483"/>
      <c r="K99" s="483"/>
      <c r="L99" s="483"/>
      <c r="M99" s="483"/>
      <c r="N99" s="483"/>
      <c r="O99" s="483"/>
      <c r="P99" s="483"/>
      <c r="Q99" s="483"/>
      <c r="R99" s="483"/>
      <c r="S99" s="483"/>
      <c r="T99" s="483"/>
      <c r="U99" s="483"/>
      <c r="V99" s="483"/>
      <c r="W99" s="484"/>
      <c r="X99" s="484"/>
    </row>
    <row r="100" spans="10:24">
      <c r="J100" s="483"/>
      <c r="K100" s="483"/>
      <c r="L100" s="483"/>
      <c r="M100" s="483"/>
      <c r="N100" s="483"/>
      <c r="O100" s="483"/>
      <c r="P100" s="483"/>
      <c r="Q100" s="483"/>
      <c r="R100" s="483"/>
      <c r="S100" s="483"/>
      <c r="T100" s="483"/>
      <c r="U100" s="483"/>
      <c r="V100" s="483"/>
      <c r="W100" s="484"/>
      <c r="X100" s="484"/>
    </row>
    <row r="101" spans="10:24">
      <c r="J101" s="483"/>
      <c r="K101" s="483"/>
      <c r="L101" s="483"/>
      <c r="M101" s="483"/>
      <c r="N101" s="483"/>
      <c r="O101" s="483"/>
      <c r="P101" s="483"/>
      <c r="Q101" s="483"/>
      <c r="R101" s="483"/>
      <c r="S101" s="483"/>
      <c r="T101" s="483"/>
      <c r="U101" s="483"/>
      <c r="V101" s="483"/>
      <c r="W101" s="484"/>
      <c r="X101" s="484"/>
    </row>
    <row r="102" spans="10:24">
      <c r="J102" s="483"/>
      <c r="K102" s="483"/>
      <c r="L102" s="483"/>
      <c r="M102" s="483"/>
      <c r="N102" s="483"/>
      <c r="O102" s="483"/>
      <c r="P102" s="483"/>
      <c r="Q102" s="483"/>
      <c r="R102" s="483"/>
      <c r="S102" s="483"/>
      <c r="T102" s="483"/>
      <c r="U102" s="483"/>
      <c r="V102" s="483"/>
      <c r="W102" s="484"/>
      <c r="X102" s="484"/>
    </row>
    <row r="103" spans="10:24">
      <c r="J103" s="483"/>
      <c r="K103" s="483"/>
      <c r="L103" s="483"/>
      <c r="M103" s="483"/>
      <c r="N103" s="483"/>
      <c r="O103" s="483"/>
      <c r="P103" s="483"/>
      <c r="Q103" s="483"/>
      <c r="R103" s="483"/>
      <c r="S103" s="483"/>
      <c r="T103" s="483"/>
      <c r="U103" s="483"/>
      <c r="V103" s="483"/>
      <c r="W103" s="484"/>
      <c r="X103" s="484"/>
    </row>
    <row r="104" spans="10:24">
      <c r="J104" s="483"/>
      <c r="K104" s="483"/>
      <c r="L104" s="483"/>
      <c r="M104" s="483"/>
      <c r="N104" s="483"/>
      <c r="O104" s="483"/>
      <c r="P104" s="483"/>
      <c r="Q104" s="483"/>
      <c r="R104" s="483"/>
      <c r="S104" s="483"/>
      <c r="T104" s="483"/>
      <c r="U104" s="483"/>
      <c r="V104" s="483"/>
      <c r="W104" s="484"/>
      <c r="X104" s="484"/>
    </row>
    <row r="105" spans="10:24">
      <c r="J105" s="483"/>
      <c r="K105" s="483"/>
      <c r="L105" s="483"/>
      <c r="M105" s="483"/>
      <c r="N105" s="483"/>
      <c r="O105" s="483"/>
      <c r="P105" s="483"/>
      <c r="Q105" s="483"/>
      <c r="R105" s="483"/>
      <c r="S105" s="483"/>
      <c r="T105" s="483"/>
      <c r="U105" s="483"/>
      <c r="V105" s="483"/>
      <c r="W105" s="484"/>
      <c r="X105" s="484"/>
    </row>
    <row r="106" spans="10:24">
      <c r="J106" s="483"/>
      <c r="K106" s="483"/>
      <c r="L106" s="483"/>
      <c r="M106" s="483"/>
      <c r="N106" s="483"/>
      <c r="O106" s="483"/>
      <c r="P106" s="483"/>
      <c r="Q106" s="483"/>
      <c r="R106" s="483"/>
      <c r="S106" s="483"/>
      <c r="T106" s="483"/>
      <c r="U106" s="483"/>
      <c r="V106" s="483"/>
      <c r="W106" s="484"/>
      <c r="X106" s="484"/>
    </row>
    <row r="107" spans="10:24">
      <c r="J107" s="483"/>
      <c r="K107" s="483"/>
      <c r="L107" s="483"/>
      <c r="M107" s="483"/>
      <c r="N107" s="483"/>
      <c r="O107" s="483"/>
      <c r="P107" s="483"/>
      <c r="Q107" s="483"/>
      <c r="R107" s="483"/>
      <c r="S107" s="483"/>
      <c r="T107" s="483"/>
      <c r="U107" s="483"/>
      <c r="V107" s="483"/>
      <c r="W107" s="484"/>
      <c r="X107" s="484"/>
    </row>
    <row r="108" spans="10:24">
      <c r="J108" s="483"/>
      <c r="K108" s="483"/>
      <c r="L108" s="483"/>
      <c r="M108" s="483"/>
      <c r="N108" s="483"/>
      <c r="O108" s="483"/>
      <c r="P108" s="483"/>
      <c r="Q108" s="483"/>
      <c r="R108" s="483"/>
      <c r="S108" s="483"/>
      <c r="T108" s="483"/>
      <c r="U108" s="483"/>
      <c r="V108" s="483"/>
      <c r="W108" s="484"/>
      <c r="X108" s="484"/>
    </row>
    <row r="109" spans="10:24">
      <c r="J109" s="483"/>
      <c r="K109" s="483"/>
      <c r="L109" s="483"/>
      <c r="M109" s="483"/>
      <c r="N109" s="483"/>
      <c r="O109" s="483"/>
      <c r="P109" s="483"/>
      <c r="Q109" s="483"/>
      <c r="R109" s="483"/>
      <c r="S109" s="483"/>
      <c r="T109" s="483"/>
      <c r="U109" s="483"/>
      <c r="V109" s="483"/>
      <c r="W109" s="484"/>
      <c r="X109" s="484"/>
    </row>
    <row r="110" spans="10:24">
      <c r="J110" s="483"/>
      <c r="K110" s="483"/>
      <c r="L110" s="483"/>
      <c r="M110" s="483"/>
      <c r="N110" s="483"/>
      <c r="O110" s="483"/>
      <c r="P110" s="483"/>
      <c r="Q110" s="483"/>
      <c r="R110" s="483"/>
      <c r="S110" s="483"/>
      <c r="T110" s="483"/>
      <c r="U110" s="483"/>
      <c r="V110" s="483"/>
      <c r="W110" s="484"/>
      <c r="X110" s="484"/>
    </row>
    <row r="111" spans="10:24">
      <c r="J111" s="484"/>
      <c r="K111" s="484"/>
      <c r="L111" s="484"/>
      <c r="M111" s="484"/>
      <c r="N111" s="484"/>
      <c r="O111" s="484"/>
      <c r="P111" s="484"/>
      <c r="Q111" s="484"/>
      <c r="R111" s="484"/>
      <c r="S111" s="484"/>
      <c r="T111" s="484"/>
      <c r="U111" s="484"/>
      <c r="V111" s="484"/>
      <c r="W111" s="484"/>
      <c r="X111" s="484"/>
    </row>
    <row r="112" spans="10:24">
      <c r="J112" s="484"/>
      <c r="K112" s="484"/>
      <c r="L112" s="484"/>
      <c r="M112" s="484"/>
      <c r="N112" s="484"/>
      <c r="O112" s="484"/>
      <c r="P112" s="484"/>
      <c r="Q112" s="484"/>
      <c r="R112" s="484"/>
      <c r="S112" s="484"/>
      <c r="T112" s="484"/>
      <c r="U112" s="484"/>
      <c r="V112" s="484"/>
      <c r="W112" s="484"/>
      <c r="X112" s="484"/>
    </row>
    <row r="113" spans="10:24">
      <c r="J113" s="484"/>
      <c r="K113" s="484"/>
      <c r="L113" s="484"/>
      <c r="M113" s="484"/>
      <c r="N113" s="484"/>
      <c r="O113" s="484"/>
      <c r="P113" s="484"/>
      <c r="Q113" s="484"/>
      <c r="R113" s="484"/>
      <c r="S113" s="484"/>
      <c r="T113" s="484"/>
      <c r="U113" s="484"/>
      <c r="V113" s="484"/>
      <c r="W113" s="484"/>
      <c r="X113" s="484"/>
    </row>
    <row r="114" spans="10:24">
      <c r="J114" s="484"/>
      <c r="K114" s="484"/>
      <c r="L114" s="484"/>
      <c r="M114" s="484"/>
      <c r="N114" s="484"/>
      <c r="O114" s="484"/>
      <c r="P114" s="484"/>
      <c r="Q114" s="484"/>
      <c r="R114" s="484"/>
      <c r="S114" s="484"/>
      <c r="T114" s="484"/>
      <c r="U114" s="484"/>
      <c r="V114" s="484"/>
      <c r="W114" s="484"/>
      <c r="X114" s="484"/>
    </row>
    <row r="115" spans="10:24">
      <c r="J115" s="484"/>
      <c r="K115" s="484"/>
      <c r="L115" s="484"/>
      <c r="M115" s="484"/>
      <c r="N115" s="484"/>
      <c r="O115" s="484"/>
      <c r="P115" s="484"/>
      <c r="Q115" s="484"/>
      <c r="R115" s="484"/>
      <c r="S115" s="484"/>
      <c r="T115" s="484"/>
      <c r="U115" s="484"/>
      <c r="V115" s="484"/>
      <c r="W115" s="484"/>
      <c r="X115" s="484"/>
    </row>
  </sheetData>
  <mergeCells count="194">
    <mergeCell ref="B1:X1"/>
    <mergeCell ref="B2:X2"/>
    <mergeCell ref="B3:I3"/>
    <mergeCell ref="B4:I4"/>
    <mergeCell ref="C5:G5"/>
    <mergeCell ref="B6:C6"/>
    <mergeCell ref="D6:I6"/>
    <mergeCell ref="J6:W6"/>
    <mergeCell ref="J7:W7"/>
    <mergeCell ref="B8:B11"/>
    <mergeCell ref="C8:C11"/>
    <mergeCell ref="D8:D11"/>
    <mergeCell ref="E8:E11"/>
    <mergeCell ref="F8:F11"/>
    <mergeCell ref="G8:G11"/>
    <mergeCell ref="H8:H11"/>
    <mergeCell ref="I8:I11"/>
    <mergeCell ref="J8:K8"/>
    <mergeCell ref="X15:X19"/>
    <mergeCell ref="X8:X11"/>
    <mergeCell ref="Y8:Y11"/>
    <mergeCell ref="J9:J10"/>
    <mergeCell ref="K9:K10"/>
    <mergeCell ref="L9:L10"/>
    <mergeCell ref="M9:M10"/>
    <mergeCell ref="N9:N10"/>
    <mergeCell ref="O9:O10"/>
    <mergeCell ref="P9:P10"/>
    <mergeCell ref="Q9:Q10"/>
    <mergeCell ref="L8:M8"/>
    <mergeCell ref="N8:O8"/>
    <mergeCell ref="P8:Q8"/>
    <mergeCell ref="R8:S8"/>
    <mergeCell ref="T8:U8"/>
    <mergeCell ref="V8:W8"/>
    <mergeCell ref="R9:R10"/>
    <mergeCell ref="S9:S10"/>
    <mergeCell ref="T9:T10"/>
    <mergeCell ref="U9:U10"/>
    <mergeCell ref="Y15:Y19"/>
    <mergeCell ref="B16:I16"/>
    <mergeCell ref="B17:I17"/>
    <mergeCell ref="B18:B19"/>
    <mergeCell ref="C18:C19"/>
    <mergeCell ref="D18:D19"/>
    <mergeCell ref="O15:O19"/>
    <mergeCell ref="P15:P19"/>
    <mergeCell ref="Q15:Q19"/>
    <mergeCell ref="R15:R19"/>
    <mergeCell ref="S15:S19"/>
    <mergeCell ref="T15:T19"/>
    <mergeCell ref="E18:E19"/>
    <mergeCell ref="F18:F19"/>
    <mergeCell ref="G18:G19"/>
    <mergeCell ref="I18:I19"/>
    <mergeCell ref="B15:I15"/>
    <mergeCell ref="J15:J19"/>
    <mergeCell ref="K15:K19"/>
    <mergeCell ref="L15:L19"/>
    <mergeCell ref="M15:M19"/>
    <mergeCell ref="N15:N19"/>
    <mergeCell ref="V15:V19"/>
    <mergeCell ref="W15:W19"/>
    <mergeCell ref="B34:I34"/>
    <mergeCell ref="J34:J38"/>
    <mergeCell ref="G37:G38"/>
    <mergeCell ref="I37:I38"/>
    <mergeCell ref="U15:U19"/>
    <mergeCell ref="W34:W38"/>
    <mergeCell ref="X34:X38"/>
    <mergeCell ref="Y34:Y38"/>
    <mergeCell ref="B35:I35"/>
    <mergeCell ref="B36:I36"/>
    <mergeCell ref="B37:B38"/>
    <mergeCell ref="C37:C38"/>
    <mergeCell ref="D37:D38"/>
    <mergeCell ref="E37:E38"/>
    <mergeCell ref="F37:F38"/>
    <mergeCell ref="Q34:Q38"/>
    <mergeCell ref="R34:R38"/>
    <mergeCell ref="S34:S38"/>
    <mergeCell ref="T34:T38"/>
    <mergeCell ref="U34:U38"/>
    <mergeCell ref="V34:V38"/>
    <mergeCell ref="K34:K38"/>
    <mergeCell ref="L34:L38"/>
    <mergeCell ref="M34:M38"/>
    <mergeCell ref="N34:N38"/>
    <mergeCell ref="O34:O38"/>
    <mergeCell ref="P34:P38"/>
    <mergeCell ref="X44:X48"/>
    <mergeCell ref="Y44:Y48"/>
    <mergeCell ref="B45:I45"/>
    <mergeCell ref="B46:I46"/>
    <mergeCell ref="B47:B48"/>
    <mergeCell ref="C47:C48"/>
    <mergeCell ref="D47:D48"/>
    <mergeCell ref="O44:O48"/>
    <mergeCell ref="P44:P48"/>
    <mergeCell ref="Q44:Q48"/>
    <mergeCell ref="R44:R48"/>
    <mergeCell ref="S44:S48"/>
    <mergeCell ref="T44:T48"/>
    <mergeCell ref="B44:I44"/>
    <mergeCell ref="J44:J48"/>
    <mergeCell ref="K44:K48"/>
    <mergeCell ref="L44:L48"/>
    <mergeCell ref="M44:M48"/>
    <mergeCell ref="N44:N48"/>
    <mergeCell ref="E47:E48"/>
    <mergeCell ref="F47:F48"/>
    <mergeCell ref="V44:V48"/>
    <mergeCell ref="W44:W48"/>
    <mergeCell ref="E68:E69"/>
    <mergeCell ref="F68:F69"/>
    <mergeCell ref="G68:G69"/>
    <mergeCell ref="I68:I69"/>
    <mergeCell ref="U54:U58"/>
    <mergeCell ref="V54:V58"/>
    <mergeCell ref="W54:W58"/>
    <mergeCell ref="G47:G48"/>
    <mergeCell ref="I47:I48"/>
    <mergeCell ref="M54:M58"/>
    <mergeCell ref="N54:N58"/>
    <mergeCell ref="E57:E58"/>
    <mergeCell ref="F57:F58"/>
    <mergeCell ref="G57:G58"/>
    <mergeCell ref="I57:I58"/>
    <mergeCell ref="U44:U48"/>
    <mergeCell ref="X54:X58"/>
    <mergeCell ref="Y54:Y58"/>
    <mergeCell ref="B55:I55"/>
    <mergeCell ref="B56:I56"/>
    <mergeCell ref="B57:B58"/>
    <mergeCell ref="C57:C58"/>
    <mergeCell ref="D57:D58"/>
    <mergeCell ref="O54:O58"/>
    <mergeCell ref="P54:P58"/>
    <mergeCell ref="Q54:Q58"/>
    <mergeCell ref="R54:R58"/>
    <mergeCell ref="S54:S58"/>
    <mergeCell ref="T54:T58"/>
    <mergeCell ref="B54:I54"/>
    <mergeCell ref="J54:J58"/>
    <mergeCell ref="K54:K58"/>
    <mergeCell ref="L54:L58"/>
    <mergeCell ref="G88:G89"/>
    <mergeCell ref="I88:I89"/>
    <mergeCell ref="U65:U69"/>
    <mergeCell ref="V65:V69"/>
    <mergeCell ref="W65:W69"/>
    <mergeCell ref="X65:X69"/>
    <mergeCell ref="Y65:Y69"/>
    <mergeCell ref="B66:I66"/>
    <mergeCell ref="B67:I67"/>
    <mergeCell ref="B68:B69"/>
    <mergeCell ref="C68:C69"/>
    <mergeCell ref="D68:D69"/>
    <mergeCell ref="O65:O69"/>
    <mergeCell ref="P65:P69"/>
    <mergeCell ref="Q65:Q69"/>
    <mergeCell ref="R65:R69"/>
    <mergeCell ref="S65:S69"/>
    <mergeCell ref="T65:T69"/>
    <mergeCell ref="B65:I65"/>
    <mergeCell ref="J65:J69"/>
    <mergeCell ref="K65:K69"/>
    <mergeCell ref="L65:L69"/>
    <mergeCell ref="M65:M69"/>
    <mergeCell ref="N65:N69"/>
    <mergeCell ref="U85:U89"/>
    <mergeCell ref="V85:V89"/>
    <mergeCell ref="W85:W89"/>
    <mergeCell ref="X85:X89"/>
    <mergeCell ref="Y85:Y89"/>
    <mergeCell ref="B86:I86"/>
    <mergeCell ref="B87:I87"/>
    <mergeCell ref="B88:B89"/>
    <mergeCell ref="C88:C89"/>
    <mergeCell ref="D88:D89"/>
    <mergeCell ref="O85:O89"/>
    <mergeCell ref="P85:P89"/>
    <mergeCell ref="Q85:Q89"/>
    <mergeCell ref="R85:R89"/>
    <mergeCell ref="S85:S89"/>
    <mergeCell ref="T85:T89"/>
    <mergeCell ref="B85:I85"/>
    <mergeCell ref="J85:J89"/>
    <mergeCell ref="K85:K89"/>
    <mergeCell ref="L85:L89"/>
    <mergeCell ref="M85:M89"/>
    <mergeCell ref="N85:N89"/>
    <mergeCell ref="E88:E89"/>
    <mergeCell ref="F88:F89"/>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0570DE-960A-4026-8F8F-B4C9E7620E9E}">
  <dimension ref="A1:AF143"/>
  <sheetViews>
    <sheetView zoomScale="88" zoomScaleNormal="88" workbookViewId="0">
      <selection activeCell="D23" sqref="D23"/>
    </sheetView>
  </sheetViews>
  <sheetFormatPr baseColWidth="10" defaultRowHeight="14.5"/>
  <cols>
    <col min="1" max="1" width="4.36328125" customWidth="1"/>
    <col min="2" max="2" width="32.36328125" customWidth="1"/>
    <col min="3" max="3" width="26.453125" style="176" customWidth="1"/>
    <col min="4" max="4" width="10.36328125" style="177" customWidth="1"/>
    <col min="5" max="6" width="11.08984375" style="177" customWidth="1"/>
    <col min="7" max="7" width="12.1796875" style="177" customWidth="1"/>
    <col min="8" max="8" width="16.90625" customWidth="1"/>
    <col min="9" max="9" width="37.36328125" customWidth="1"/>
    <col min="10" max="10" width="12.54296875" customWidth="1"/>
    <col min="11" max="11" width="13" customWidth="1"/>
    <col min="12" max="12" width="10" customWidth="1"/>
    <col min="13" max="13" width="11.6328125" customWidth="1"/>
    <col min="14" max="14" width="10.36328125" customWidth="1"/>
    <col min="15" max="15" width="11.08984375" customWidth="1"/>
    <col min="16" max="16" width="11" customWidth="1"/>
    <col min="17" max="17" width="10.26953125" customWidth="1"/>
    <col min="18" max="18" width="11.7265625" customWidth="1"/>
    <col min="19" max="19" width="10.26953125" customWidth="1"/>
    <col min="20" max="20" width="11.81640625" customWidth="1"/>
    <col min="21" max="21" width="11.90625" customWidth="1"/>
    <col min="22" max="22" width="12.453125" customWidth="1"/>
    <col min="23" max="23" width="13.90625" customWidth="1"/>
    <col min="24" max="24" width="16.6328125" customWidth="1"/>
    <col min="25" max="25" width="18.36328125" customWidth="1"/>
  </cols>
  <sheetData>
    <row r="1" spans="2:25" ht="29" customHeight="1">
      <c r="B1" s="815" t="s">
        <v>0</v>
      </c>
      <c r="C1" s="815"/>
      <c r="D1" s="815"/>
      <c r="E1" s="815"/>
      <c r="F1" s="815"/>
      <c r="G1" s="815"/>
      <c r="H1" s="815"/>
      <c r="I1" s="815"/>
      <c r="J1" s="815"/>
      <c r="K1" s="815"/>
      <c r="L1" s="815"/>
      <c r="M1" s="815"/>
      <c r="N1" s="815"/>
      <c r="O1" s="815"/>
      <c r="P1" s="815"/>
      <c r="Q1" s="815"/>
      <c r="R1" s="815"/>
      <c r="S1" s="815"/>
      <c r="T1" s="815"/>
      <c r="U1" s="815"/>
      <c r="V1" s="815"/>
      <c r="W1" s="815"/>
      <c r="X1" s="815"/>
      <c r="Y1" s="2"/>
    </row>
    <row r="2" spans="2:25" ht="17" customHeight="1">
      <c r="B2" s="815" t="s">
        <v>1</v>
      </c>
      <c r="C2" s="815"/>
      <c r="D2" s="815"/>
      <c r="E2" s="815"/>
      <c r="F2" s="815"/>
      <c r="G2" s="815"/>
      <c r="H2" s="815"/>
      <c r="I2" s="815"/>
      <c r="J2" s="815"/>
      <c r="K2" s="815"/>
      <c r="L2" s="815"/>
      <c r="M2" s="815"/>
      <c r="N2" s="815"/>
      <c r="O2" s="815"/>
      <c r="P2" s="815"/>
      <c r="Q2" s="815"/>
      <c r="R2" s="815"/>
      <c r="S2" s="815"/>
      <c r="T2" s="815"/>
      <c r="U2" s="815"/>
      <c r="V2" s="815"/>
      <c r="W2" s="815"/>
      <c r="X2" s="815"/>
      <c r="Y2" s="2"/>
    </row>
    <row r="3" spans="2:25" ht="28.5" customHeight="1">
      <c r="B3" s="816" t="s">
        <v>690</v>
      </c>
      <c r="C3" s="816"/>
      <c r="D3" s="816"/>
      <c r="E3" s="816"/>
      <c r="F3" s="816"/>
      <c r="G3" s="816"/>
      <c r="H3" s="816"/>
      <c r="I3" s="816"/>
      <c r="J3" s="3"/>
      <c r="K3" s="3"/>
      <c r="L3" s="3"/>
      <c r="M3" s="3"/>
      <c r="N3" s="4"/>
      <c r="O3" s="4"/>
      <c r="P3" s="4"/>
      <c r="Q3" s="4"/>
      <c r="R3" s="4"/>
      <c r="S3" s="4"/>
      <c r="T3" s="4"/>
      <c r="U3" s="4"/>
      <c r="V3" s="4"/>
      <c r="W3" s="4"/>
      <c r="X3" s="4"/>
      <c r="Y3" s="2"/>
    </row>
    <row r="4" spans="2:25" ht="20.5" customHeight="1">
      <c r="B4" s="816" t="s">
        <v>691</v>
      </c>
      <c r="C4" s="816"/>
      <c r="D4" s="816"/>
      <c r="E4" s="816"/>
      <c r="F4" s="816"/>
      <c r="G4" s="816"/>
      <c r="H4" s="816"/>
      <c r="I4" s="816"/>
      <c r="J4" s="3"/>
      <c r="K4" s="3"/>
      <c r="L4" s="3"/>
      <c r="M4" s="3"/>
      <c r="N4" s="4"/>
      <c r="O4" s="4"/>
      <c r="P4" s="4"/>
      <c r="Q4" s="4"/>
      <c r="R4" s="4"/>
      <c r="S4" s="4"/>
      <c r="T4" s="4"/>
      <c r="U4" s="4"/>
      <c r="V4" s="4"/>
      <c r="W4" s="4"/>
      <c r="X4" s="4"/>
      <c r="Y4" s="2"/>
    </row>
    <row r="5" spans="2:25" ht="24.5" customHeight="1">
      <c r="B5" s="8" t="s">
        <v>692</v>
      </c>
      <c r="C5" s="9"/>
      <c r="D5" s="10"/>
      <c r="E5" s="10"/>
      <c r="F5" s="10"/>
      <c r="G5" s="10"/>
      <c r="H5" s="8"/>
      <c r="I5" s="8"/>
      <c r="J5" s="11"/>
      <c r="K5" s="11"/>
      <c r="L5" s="11"/>
      <c r="M5" s="11"/>
      <c r="N5" s="4"/>
      <c r="O5" s="4"/>
      <c r="P5" s="4"/>
      <c r="Q5" s="4"/>
      <c r="R5" s="4"/>
      <c r="S5" s="4"/>
      <c r="T5" s="4"/>
      <c r="U5" s="4"/>
      <c r="V5" s="4"/>
      <c r="W5" s="4"/>
      <c r="X5" s="4"/>
      <c r="Y5" s="2"/>
    </row>
    <row r="6" spans="2:25" ht="76" customHeight="1">
      <c r="B6" s="485" t="s">
        <v>693</v>
      </c>
      <c r="C6" s="485"/>
      <c r="D6" s="485"/>
      <c r="E6" s="485"/>
      <c r="F6" s="485"/>
      <c r="G6" s="485"/>
      <c r="H6" s="485"/>
      <c r="I6" s="485"/>
      <c r="J6" s="818" t="s">
        <v>8</v>
      </c>
      <c r="K6" s="818"/>
      <c r="L6" s="818"/>
      <c r="M6" s="818"/>
      <c r="N6" s="818"/>
      <c r="O6" s="818"/>
      <c r="P6" s="818"/>
      <c r="Q6" s="818"/>
      <c r="R6" s="818"/>
      <c r="S6" s="818"/>
      <c r="T6" s="818"/>
      <c r="U6" s="818"/>
      <c r="V6" s="818"/>
      <c r="W6" s="818"/>
      <c r="X6" s="486"/>
      <c r="Y6" s="2"/>
    </row>
    <row r="7" spans="2:25" ht="102" customHeight="1">
      <c r="B7" s="14"/>
      <c r="C7" s="15"/>
      <c r="D7" s="16"/>
      <c r="E7" s="16"/>
      <c r="F7" s="16"/>
      <c r="G7" s="16"/>
      <c r="H7" s="14"/>
      <c r="I7" s="16"/>
      <c r="J7" s="819" t="s">
        <v>9</v>
      </c>
      <c r="K7" s="819"/>
      <c r="L7" s="819"/>
      <c r="M7" s="819"/>
      <c r="N7" s="819"/>
      <c r="O7" s="819"/>
      <c r="P7" s="819"/>
      <c r="Q7" s="819"/>
      <c r="R7" s="819"/>
      <c r="S7" s="819"/>
      <c r="T7" s="819"/>
      <c r="U7" s="819"/>
      <c r="V7" s="819"/>
      <c r="W7" s="819"/>
      <c r="X7" s="2"/>
      <c r="Y7" s="2"/>
    </row>
    <row r="8" spans="2:25" ht="52" customHeight="1">
      <c r="B8" s="751" t="s">
        <v>11</v>
      </c>
      <c r="C8" s="751" t="s">
        <v>12</v>
      </c>
      <c r="D8" s="753" t="s">
        <v>13</v>
      </c>
      <c r="E8" s="753" t="s">
        <v>14</v>
      </c>
      <c r="F8" s="1014" t="s">
        <v>15</v>
      </c>
      <c r="G8" s="1014" t="s">
        <v>16</v>
      </c>
      <c r="H8" s="751" t="s">
        <v>17</v>
      </c>
      <c r="I8" s="774" t="s">
        <v>18</v>
      </c>
      <c r="J8" s="808" t="s">
        <v>19</v>
      </c>
      <c r="K8" s="808"/>
      <c r="L8" s="808" t="s">
        <v>694</v>
      </c>
      <c r="M8" s="808"/>
      <c r="N8" s="809" t="s">
        <v>21</v>
      </c>
      <c r="O8" s="810"/>
      <c r="P8" s="808" t="s">
        <v>22</v>
      </c>
      <c r="Q8" s="808"/>
      <c r="R8" s="808" t="s">
        <v>23</v>
      </c>
      <c r="S8" s="808"/>
      <c r="T8" s="808" t="s">
        <v>24</v>
      </c>
      <c r="U8" s="808"/>
      <c r="V8" s="808" t="s">
        <v>25</v>
      </c>
      <c r="W8" s="808"/>
      <c r="X8" s="986" t="s">
        <v>26</v>
      </c>
      <c r="Y8" s="795" t="s">
        <v>27</v>
      </c>
    </row>
    <row r="9" spans="2:25" ht="93.5" customHeight="1">
      <c r="B9" s="821"/>
      <c r="C9" s="821"/>
      <c r="D9" s="822"/>
      <c r="E9" s="822"/>
      <c r="F9" s="1015"/>
      <c r="G9" s="1015"/>
      <c r="H9" s="821"/>
      <c r="I9" s="829"/>
      <c r="J9" s="798" t="s">
        <v>28</v>
      </c>
      <c r="K9" s="800" t="s">
        <v>29</v>
      </c>
      <c r="L9" s="802" t="s">
        <v>28</v>
      </c>
      <c r="M9" s="800" t="s">
        <v>29</v>
      </c>
      <c r="N9" s="802" t="s">
        <v>30</v>
      </c>
      <c r="O9" s="800" t="s">
        <v>29</v>
      </c>
      <c r="P9" s="802" t="s">
        <v>30</v>
      </c>
      <c r="Q9" s="800" t="s">
        <v>29</v>
      </c>
      <c r="R9" s="802" t="s">
        <v>28</v>
      </c>
      <c r="S9" s="800" t="s">
        <v>29</v>
      </c>
      <c r="T9" s="813" t="s">
        <v>30</v>
      </c>
      <c r="U9" s="800" t="s">
        <v>29</v>
      </c>
      <c r="V9" s="20" t="s">
        <v>28</v>
      </c>
      <c r="W9" s="21" t="s">
        <v>29</v>
      </c>
      <c r="X9" s="987"/>
      <c r="Y9" s="796"/>
    </row>
    <row r="10" spans="2:25" ht="160.5" customHeight="1">
      <c r="B10" s="821"/>
      <c r="C10" s="821"/>
      <c r="D10" s="822"/>
      <c r="E10" s="822"/>
      <c r="F10" s="1015"/>
      <c r="G10" s="1015"/>
      <c r="H10" s="821"/>
      <c r="I10" s="829"/>
      <c r="J10" s="799"/>
      <c r="K10" s="801"/>
      <c r="L10" s="803"/>
      <c r="M10" s="801"/>
      <c r="N10" s="803"/>
      <c r="O10" s="801"/>
      <c r="P10" s="803"/>
      <c r="Q10" s="801"/>
      <c r="R10" s="803"/>
      <c r="S10" s="801"/>
      <c r="T10" s="814"/>
      <c r="U10" s="801"/>
      <c r="V10" s="22">
        <f>+V11+V28+V62+V82+V99</f>
        <v>2980393335</v>
      </c>
      <c r="W10" s="23">
        <f>+W11+W28+W99</f>
        <v>5322031750.1800003</v>
      </c>
      <c r="X10" s="987"/>
      <c r="Y10" s="796"/>
    </row>
    <row r="11" spans="2:25" ht="176.5" customHeight="1">
      <c r="B11" s="752"/>
      <c r="C11" s="752"/>
      <c r="D11" s="754"/>
      <c r="E11" s="754"/>
      <c r="F11" s="1016"/>
      <c r="G11" s="1016"/>
      <c r="H11" s="752"/>
      <c r="I11" s="775"/>
      <c r="J11" s="24">
        <f>+J12+J13+J14+J16+J15+J17+J18+J19+J20+J21+J22+J23+J24+J25+J26+J27</f>
        <v>0</v>
      </c>
      <c r="K11" s="25">
        <f>+K12+K13+K14+K15+K16+K17+K18+K19+K20+K21+K22+K23+K24+K25+K26+K27</f>
        <v>0</v>
      </c>
      <c r="L11" s="24">
        <f>+L12+L13+L14+L16+L15+L17+L18+L19+L20+L21+L22+L23+L24+L25+L26+L27</f>
        <v>35000000</v>
      </c>
      <c r="M11" s="25">
        <f>+M12+M13+M14+M15+M16+M17+M18+M19+M20+M21+M22+M23+M24+M25+M26+M27</f>
        <v>1389001741.4300001</v>
      </c>
      <c r="N11" s="24">
        <f>+N12+N13+N14+N16+N15+N17+N18+N19+N20+N21+N22+N23+N24+N25+N26+N27</f>
        <v>1998023592</v>
      </c>
      <c r="O11" s="25">
        <f>+O12+O13+O14+O15+O16+O17+O18+O19+O20+O21+O22+O23+O24+O25+O26+O27</f>
        <v>3528279753.4000001</v>
      </c>
      <c r="P11" s="24">
        <f>+P12+P13+P14+P16+P15+P17+P18+P19+P20+P21+P22+P23+P24+P25+P26+P27</f>
        <v>0</v>
      </c>
      <c r="Q11" s="25">
        <f>+Q12+Q13+Q14+Q15+Q16+Q17+Q18+Q19+Q20+Q21+Q22+Q23+Q24+Q25+Q26+Q27</f>
        <v>0</v>
      </c>
      <c r="R11" s="24">
        <f>+R12+R13+R14+R16+R15+R17+R18+R19+R20+R21+R22+R23+R24+R25+R26+R27</f>
        <v>0</v>
      </c>
      <c r="S11" s="25">
        <f>+S12+S13+S14+S15+S16+S17+S18+S19+S20+S21+S22+S23+S24+S25+S26+S27</f>
        <v>0</v>
      </c>
      <c r="T11" s="24">
        <f>+T12+T13+T14+T16+T15+T17+T18+T19+T20+T21+T22+T23+T24+T25+T26+T27</f>
        <v>0</v>
      </c>
      <c r="U11" s="25">
        <f>+U12+U13+U14+U15+U16+U17+U18+U19+U20+U21+U22+U23+U24+U25+U26+U27</f>
        <v>0</v>
      </c>
      <c r="V11" s="28">
        <f>+J11+L11+N11+P11+R11+T11</f>
        <v>2033023592</v>
      </c>
      <c r="W11" s="29">
        <f>+K11+M11+O11+Q11+S11+U11</f>
        <v>4917281494.8299999</v>
      </c>
      <c r="X11" s="988"/>
      <c r="Y11" s="797"/>
    </row>
    <row r="12" spans="2:25" ht="176.5" customHeight="1">
      <c r="B12" s="487" t="s">
        <v>695</v>
      </c>
      <c r="C12" s="487" t="s">
        <v>696</v>
      </c>
      <c r="D12" s="487">
        <v>61.300000000000004</v>
      </c>
      <c r="E12" s="488">
        <v>20</v>
      </c>
      <c r="F12" s="488">
        <v>20</v>
      </c>
      <c r="G12" s="488">
        <v>20</v>
      </c>
      <c r="H12" s="134" t="s">
        <v>697</v>
      </c>
      <c r="I12" s="134" t="s">
        <v>698</v>
      </c>
      <c r="J12" s="35"/>
      <c r="K12" s="35"/>
      <c r="L12" s="35">
        <v>5000000</v>
      </c>
      <c r="M12" s="35">
        <v>5000000</v>
      </c>
      <c r="N12" s="35"/>
      <c r="O12" s="35"/>
      <c r="P12" s="35"/>
      <c r="Q12" s="35"/>
      <c r="R12" s="35">
        <f t="shared" ref="R12" si="0">SUM(R26:R28)</f>
        <v>0</v>
      </c>
      <c r="S12" s="35"/>
      <c r="T12" s="35"/>
      <c r="U12" s="35"/>
      <c r="V12" s="35"/>
      <c r="W12" s="36"/>
      <c r="X12" s="489">
        <v>15386</v>
      </c>
      <c r="Y12" s="489"/>
    </row>
    <row r="13" spans="2:25" ht="227.5" customHeight="1">
      <c r="B13" s="487" t="s">
        <v>699</v>
      </c>
      <c r="C13" s="487" t="s">
        <v>700</v>
      </c>
      <c r="D13" s="487">
        <v>18</v>
      </c>
      <c r="E13" s="488">
        <v>30</v>
      </c>
      <c r="F13" s="488">
        <v>12</v>
      </c>
      <c r="G13" s="488">
        <v>11</v>
      </c>
      <c r="H13" s="134" t="s">
        <v>701</v>
      </c>
      <c r="I13" s="134" t="s">
        <v>702</v>
      </c>
      <c r="J13" s="35"/>
      <c r="K13" s="35"/>
      <c r="L13" s="35">
        <v>0</v>
      </c>
      <c r="M13" s="35">
        <v>0</v>
      </c>
      <c r="N13" s="35"/>
      <c r="O13" s="35"/>
      <c r="P13" s="35"/>
      <c r="Q13" s="35"/>
      <c r="R13" s="35">
        <f t="shared" ref="R13" si="1">SUM(R27:R29)</f>
        <v>0</v>
      </c>
      <c r="S13" s="35"/>
      <c r="T13" s="35"/>
      <c r="U13" s="35"/>
      <c r="V13" s="35"/>
      <c r="W13" s="36"/>
      <c r="X13" s="489"/>
      <c r="Y13" s="489" t="s">
        <v>703</v>
      </c>
    </row>
    <row r="14" spans="2:25" ht="176" customHeight="1">
      <c r="B14" s="487" t="s">
        <v>704</v>
      </c>
      <c r="C14" s="487" t="s">
        <v>705</v>
      </c>
      <c r="D14" s="487">
        <v>5000</v>
      </c>
      <c r="E14" s="488">
        <v>7000</v>
      </c>
      <c r="F14" s="488">
        <f>1800-70</f>
        <v>1730</v>
      </c>
      <c r="G14" s="488">
        <v>90</v>
      </c>
      <c r="H14" s="134" t="s">
        <v>706</v>
      </c>
      <c r="I14" s="134" t="s">
        <v>707</v>
      </c>
      <c r="J14" s="35"/>
      <c r="K14" s="35"/>
      <c r="L14" s="35"/>
      <c r="M14" s="35"/>
      <c r="N14" s="35">
        <v>1287858942</v>
      </c>
      <c r="O14" s="35">
        <f>1265222871.4+3878652</f>
        <v>1269101523.4000001</v>
      </c>
      <c r="P14" s="35"/>
      <c r="Q14" s="35"/>
      <c r="R14" s="35">
        <f t="shared" ref="R14" si="2">SUM(R28:R30)</f>
        <v>0</v>
      </c>
      <c r="S14" s="35"/>
      <c r="T14" s="35"/>
      <c r="U14" s="35"/>
      <c r="V14" s="35"/>
      <c r="W14" s="36"/>
      <c r="X14" s="489">
        <v>15386</v>
      </c>
      <c r="Y14" s="489"/>
    </row>
    <row r="15" spans="2:25" ht="108.5" customHeight="1">
      <c r="B15" s="487" t="s">
        <v>708</v>
      </c>
      <c r="C15" s="487" t="s">
        <v>709</v>
      </c>
      <c r="D15" s="488">
        <v>0</v>
      </c>
      <c r="E15" s="488">
        <v>4</v>
      </c>
      <c r="F15" s="488">
        <v>2</v>
      </c>
      <c r="G15" s="488">
        <v>1</v>
      </c>
      <c r="H15" s="134" t="s">
        <v>710</v>
      </c>
      <c r="I15" s="67" t="s">
        <v>711</v>
      </c>
      <c r="J15" s="35"/>
      <c r="K15" s="35"/>
      <c r="L15" s="35"/>
      <c r="M15" s="35"/>
      <c r="N15" s="35">
        <v>524022983</v>
      </c>
      <c r="O15" s="35">
        <v>524022983</v>
      </c>
      <c r="P15" s="35"/>
      <c r="Q15" s="35"/>
      <c r="R15" s="35">
        <f t="shared" ref="R15:R20" si="3">SUM(R29:R31)</f>
        <v>0</v>
      </c>
      <c r="S15" s="35"/>
      <c r="T15" s="35"/>
      <c r="U15" s="35"/>
      <c r="V15" s="35"/>
      <c r="W15" s="36"/>
      <c r="X15" s="489">
        <v>15386</v>
      </c>
      <c r="Y15" s="489"/>
    </row>
    <row r="16" spans="2:25" ht="90" customHeight="1">
      <c r="B16" s="487" t="s">
        <v>712</v>
      </c>
      <c r="C16" s="487" t="s">
        <v>713</v>
      </c>
      <c r="D16" s="488">
        <v>0</v>
      </c>
      <c r="E16" s="488">
        <v>1</v>
      </c>
      <c r="F16" s="488">
        <v>1</v>
      </c>
      <c r="G16" s="488">
        <v>1</v>
      </c>
      <c r="H16" s="134" t="s">
        <v>710</v>
      </c>
      <c r="I16" s="134" t="s">
        <v>714</v>
      </c>
      <c r="J16" s="35"/>
      <c r="K16" s="35"/>
      <c r="L16" s="35"/>
      <c r="M16" s="35"/>
      <c r="N16" s="35">
        <v>36400000</v>
      </c>
      <c r="O16" s="35">
        <v>36400000</v>
      </c>
      <c r="P16" s="35"/>
      <c r="Q16" s="35"/>
      <c r="R16" s="35">
        <f t="shared" si="3"/>
        <v>0</v>
      </c>
      <c r="S16" s="35"/>
      <c r="T16" s="35"/>
      <c r="U16" s="35"/>
      <c r="V16" s="35"/>
      <c r="W16" s="36"/>
      <c r="X16" s="489">
        <v>15386</v>
      </c>
      <c r="Y16" s="489"/>
    </row>
    <row r="17" spans="2:25" ht="94" customHeight="1">
      <c r="B17" s="487" t="s">
        <v>715</v>
      </c>
      <c r="C17" s="487" t="s">
        <v>716</v>
      </c>
      <c r="D17" s="487">
        <v>1</v>
      </c>
      <c r="E17" s="488">
        <v>3</v>
      </c>
      <c r="F17" s="488">
        <v>1</v>
      </c>
      <c r="G17" s="488">
        <v>0</v>
      </c>
      <c r="H17" s="134" t="s">
        <v>717</v>
      </c>
      <c r="I17" s="134" t="s">
        <v>718</v>
      </c>
      <c r="J17" s="35"/>
      <c r="K17" s="35"/>
      <c r="L17" s="35">
        <v>0</v>
      </c>
      <c r="M17" s="35">
        <v>0</v>
      </c>
      <c r="N17" s="35">
        <v>0</v>
      </c>
      <c r="O17" s="35">
        <v>0</v>
      </c>
      <c r="P17" s="35"/>
      <c r="Q17" s="35"/>
      <c r="R17" s="35">
        <f t="shared" si="3"/>
        <v>0</v>
      </c>
      <c r="S17" s="35"/>
      <c r="T17" s="35"/>
      <c r="U17" s="35"/>
      <c r="V17" s="35"/>
      <c r="W17" s="36"/>
      <c r="X17" s="489"/>
      <c r="Y17" s="489"/>
    </row>
    <row r="18" spans="2:25" ht="111.5" customHeight="1">
      <c r="B18" s="487" t="s">
        <v>719</v>
      </c>
      <c r="C18" s="487" t="s">
        <v>660</v>
      </c>
      <c r="D18" s="487">
        <v>0</v>
      </c>
      <c r="E18" s="488">
        <v>1</v>
      </c>
      <c r="F18" s="488">
        <v>1</v>
      </c>
      <c r="G18" s="488">
        <v>1</v>
      </c>
      <c r="H18" s="134" t="s">
        <v>720</v>
      </c>
      <c r="I18" s="134" t="s">
        <v>721</v>
      </c>
      <c r="J18" s="35"/>
      <c r="K18" s="35"/>
      <c r="L18" s="35">
        <v>0</v>
      </c>
      <c r="M18" s="35">
        <v>0</v>
      </c>
      <c r="N18" s="35">
        <v>0</v>
      </c>
      <c r="O18" s="35">
        <v>0</v>
      </c>
      <c r="P18" s="35"/>
      <c r="Q18" s="35"/>
      <c r="R18" s="35">
        <f t="shared" si="3"/>
        <v>0</v>
      </c>
      <c r="S18" s="35"/>
      <c r="T18" s="35"/>
      <c r="U18" s="35"/>
      <c r="V18" s="35"/>
      <c r="W18" s="36"/>
      <c r="X18" s="489"/>
      <c r="Y18" s="489"/>
    </row>
    <row r="19" spans="2:25" ht="125" customHeight="1">
      <c r="B19" s="487" t="s">
        <v>722</v>
      </c>
      <c r="C19" s="487" t="s">
        <v>723</v>
      </c>
      <c r="D19" s="487">
        <v>0</v>
      </c>
      <c r="E19" s="487">
        <v>10</v>
      </c>
      <c r="F19" s="487">
        <v>3</v>
      </c>
      <c r="G19" s="487">
        <v>2</v>
      </c>
      <c r="H19" s="134" t="s">
        <v>724</v>
      </c>
      <c r="I19" s="134" t="s">
        <v>725</v>
      </c>
      <c r="J19" s="35"/>
      <c r="K19" s="35"/>
      <c r="L19" s="35">
        <v>0</v>
      </c>
      <c r="M19" s="35">
        <v>0</v>
      </c>
      <c r="N19" s="35">
        <v>0</v>
      </c>
      <c r="O19" s="35">
        <v>0</v>
      </c>
      <c r="P19" s="35"/>
      <c r="Q19" s="35"/>
      <c r="R19" s="35">
        <f t="shared" si="3"/>
        <v>0</v>
      </c>
      <c r="S19" s="35"/>
      <c r="T19" s="35"/>
      <c r="U19" s="35"/>
      <c r="V19" s="35"/>
      <c r="W19" s="36"/>
      <c r="X19" s="489"/>
      <c r="Y19" s="489"/>
    </row>
    <row r="20" spans="2:25" ht="115" customHeight="1">
      <c r="B20" s="487" t="s">
        <v>726</v>
      </c>
      <c r="C20" s="487" t="s">
        <v>723</v>
      </c>
      <c r="D20" s="487">
        <v>1</v>
      </c>
      <c r="E20" s="487">
        <v>10</v>
      </c>
      <c r="F20" s="487">
        <v>2</v>
      </c>
      <c r="G20" s="487">
        <v>4</v>
      </c>
      <c r="H20" s="134" t="s">
        <v>727</v>
      </c>
      <c r="I20" s="134" t="s">
        <v>728</v>
      </c>
      <c r="J20" s="35"/>
      <c r="K20" s="35"/>
      <c r="L20" s="35">
        <v>0</v>
      </c>
      <c r="M20" s="35">
        <v>0</v>
      </c>
      <c r="N20" s="35">
        <v>0</v>
      </c>
      <c r="O20" s="35">
        <v>0</v>
      </c>
      <c r="P20" s="35"/>
      <c r="Q20" s="35"/>
      <c r="R20" s="35">
        <f t="shared" si="3"/>
        <v>0</v>
      </c>
      <c r="S20" s="35"/>
      <c r="T20" s="35"/>
      <c r="U20" s="35"/>
      <c r="V20" s="35"/>
      <c r="W20" s="36"/>
      <c r="X20" s="489"/>
      <c r="Y20" s="489"/>
    </row>
    <row r="21" spans="2:25" ht="209" customHeight="1">
      <c r="B21" s="487" t="s">
        <v>729</v>
      </c>
      <c r="C21" s="487" t="s">
        <v>730</v>
      </c>
      <c r="D21" s="487">
        <v>207</v>
      </c>
      <c r="E21" s="488">
        <v>207</v>
      </c>
      <c r="F21" s="488">
        <v>207</v>
      </c>
      <c r="G21" s="488">
        <v>207</v>
      </c>
      <c r="H21" s="134" t="s">
        <v>731</v>
      </c>
      <c r="I21" s="134" t="s">
        <v>732</v>
      </c>
      <c r="J21" s="35"/>
      <c r="K21" s="35"/>
      <c r="L21" s="35">
        <v>0</v>
      </c>
      <c r="M21" s="35">
        <f>537626894+150000000+219974847.43+450000000+26400000</f>
        <v>1384001741.4300001</v>
      </c>
      <c r="N21" s="35">
        <v>0</v>
      </c>
      <c r="O21" s="35">
        <f>748705247+50000+600000000</f>
        <v>1348755247</v>
      </c>
      <c r="P21" s="35"/>
      <c r="Q21" s="35"/>
      <c r="R21" s="35">
        <f t="shared" ref="R21:R27" si="4">SUM(R35:R37)</f>
        <v>0</v>
      </c>
      <c r="S21" s="35"/>
      <c r="T21" s="35"/>
      <c r="U21" s="35"/>
      <c r="V21" s="35"/>
      <c r="W21" s="36"/>
      <c r="X21" s="489">
        <v>15386</v>
      </c>
      <c r="Y21" s="489"/>
    </row>
    <row r="22" spans="2:25" ht="98.5" customHeight="1">
      <c r="B22" s="487" t="s">
        <v>733</v>
      </c>
      <c r="C22" s="487" t="s">
        <v>734</v>
      </c>
      <c r="D22" s="487">
        <v>0</v>
      </c>
      <c r="E22" s="488">
        <v>1</v>
      </c>
      <c r="F22" s="488"/>
      <c r="G22" s="488">
        <v>0</v>
      </c>
      <c r="H22" s="134"/>
      <c r="I22" s="67" t="s">
        <v>735</v>
      </c>
      <c r="J22" s="35"/>
      <c r="K22" s="35"/>
      <c r="L22" s="35"/>
      <c r="M22" s="35"/>
      <c r="N22" s="35">
        <v>149741667</v>
      </c>
      <c r="O22" s="35"/>
      <c r="P22" s="35"/>
      <c r="Q22" s="35"/>
      <c r="R22" s="35">
        <f t="shared" si="4"/>
        <v>0</v>
      </c>
      <c r="S22" s="35"/>
      <c r="T22" s="35"/>
      <c r="U22" s="35"/>
      <c r="V22" s="35"/>
      <c r="W22" s="36"/>
      <c r="X22" s="489">
        <v>15386</v>
      </c>
      <c r="Y22" s="489"/>
    </row>
    <row r="23" spans="2:25" ht="132" customHeight="1">
      <c r="B23" s="487" t="s">
        <v>736</v>
      </c>
      <c r="C23" s="487" t="s">
        <v>737</v>
      </c>
      <c r="D23" s="487">
        <v>559</v>
      </c>
      <c r="E23" s="488">
        <v>1000</v>
      </c>
      <c r="F23" s="488">
        <v>500</v>
      </c>
      <c r="G23" s="488">
        <v>75</v>
      </c>
      <c r="H23" s="134" t="s">
        <v>738</v>
      </c>
      <c r="I23" s="134" t="s">
        <v>739</v>
      </c>
      <c r="J23" s="35"/>
      <c r="K23" s="35"/>
      <c r="L23" s="35"/>
      <c r="M23" s="35"/>
      <c r="N23" s="35"/>
      <c r="O23" s="35">
        <v>350000000</v>
      </c>
      <c r="P23" s="35"/>
      <c r="Q23" s="35"/>
      <c r="R23" s="35">
        <f t="shared" si="4"/>
        <v>0</v>
      </c>
      <c r="S23" s="35"/>
      <c r="T23" s="35"/>
      <c r="U23" s="35"/>
      <c r="V23" s="35"/>
      <c r="W23" s="36"/>
      <c r="X23" s="489">
        <v>15386</v>
      </c>
      <c r="Y23" s="489"/>
    </row>
    <row r="24" spans="2:25" ht="87.65" customHeight="1">
      <c r="B24" s="487" t="s">
        <v>740</v>
      </c>
      <c r="C24" s="487" t="s">
        <v>741</v>
      </c>
      <c r="D24" s="487">
        <v>0</v>
      </c>
      <c r="E24" s="488">
        <v>2</v>
      </c>
      <c r="F24" s="488">
        <v>0</v>
      </c>
      <c r="G24" s="488">
        <v>0</v>
      </c>
      <c r="H24" s="487" t="s">
        <v>735</v>
      </c>
      <c r="I24" s="130" t="s">
        <v>735</v>
      </c>
      <c r="J24" s="34"/>
      <c r="K24" s="34"/>
      <c r="L24" s="34"/>
      <c r="M24" s="34"/>
      <c r="N24" s="34">
        <v>0</v>
      </c>
      <c r="O24" s="490">
        <v>0</v>
      </c>
      <c r="P24" s="34"/>
      <c r="Q24" s="35"/>
      <c r="R24" s="35">
        <f t="shared" si="4"/>
        <v>0</v>
      </c>
      <c r="S24" s="35"/>
      <c r="T24" s="35"/>
      <c r="U24" s="35"/>
      <c r="V24" s="35"/>
      <c r="W24" s="36"/>
      <c r="X24" s="166"/>
      <c r="Y24" s="38"/>
    </row>
    <row r="25" spans="2:25" ht="122.5" customHeight="1">
      <c r="B25" s="487" t="s">
        <v>742</v>
      </c>
      <c r="C25" s="487" t="s">
        <v>743</v>
      </c>
      <c r="D25" s="147">
        <v>8594</v>
      </c>
      <c r="E25" s="488">
        <v>1000</v>
      </c>
      <c r="F25" s="488"/>
      <c r="G25" s="488">
        <v>0</v>
      </c>
      <c r="H25" s="491" t="s">
        <v>735</v>
      </c>
      <c r="I25" s="492" t="s">
        <v>744</v>
      </c>
      <c r="J25" s="40"/>
      <c r="K25" s="40"/>
      <c r="L25" s="493">
        <v>30000000</v>
      </c>
      <c r="M25" s="40"/>
      <c r="N25" s="40"/>
      <c r="O25" s="40"/>
      <c r="P25" s="40"/>
      <c r="Q25" s="49"/>
      <c r="R25" s="35">
        <f t="shared" si="4"/>
        <v>0</v>
      </c>
      <c r="S25" s="49"/>
      <c r="T25" s="49"/>
      <c r="U25" s="49"/>
      <c r="V25" s="49"/>
      <c r="W25" s="494"/>
      <c r="X25" s="489">
        <v>15386</v>
      </c>
      <c r="Y25" s="166"/>
    </row>
    <row r="26" spans="2:25" ht="122.5" customHeight="1">
      <c r="B26" s="487" t="s">
        <v>745</v>
      </c>
      <c r="C26" s="487" t="s">
        <v>746</v>
      </c>
      <c r="D26" s="488">
        <v>0</v>
      </c>
      <c r="E26" s="488">
        <v>1</v>
      </c>
      <c r="F26" s="488"/>
      <c r="G26" s="488">
        <v>0</v>
      </c>
      <c r="H26" s="130" t="s">
        <v>735</v>
      </c>
      <c r="I26" s="492" t="s">
        <v>747</v>
      </c>
      <c r="J26" s="40"/>
      <c r="K26" s="40"/>
      <c r="L26" s="40"/>
      <c r="M26" s="40"/>
      <c r="N26" s="40">
        <v>0</v>
      </c>
      <c r="O26" s="40">
        <v>0</v>
      </c>
      <c r="P26" s="40"/>
      <c r="Q26" s="49"/>
      <c r="R26" s="35">
        <f t="shared" si="4"/>
        <v>0</v>
      </c>
      <c r="S26" s="49"/>
      <c r="T26" s="49"/>
      <c r="U26" s="49"/>
      <c r="V26" s="49"/>
      <c r="W26" s="494"/>
      <c r="X26" s="166"/>
      <c r="Y26" s="166"/>
    </row>
    <row r="27" spans="2:25" ht="122.5" customHeight="1">
      <c r="B27" s="487" t="s">
        <v>748</v>
      </c>
      <c r="C27" s="487" t="s">
        <v>749</v>
      </c>
      <c r="D27" s="488">
        <v>0</v>
      </c>
      <c r="E27" s="488">
        <v>1</v>
      </c>
      <c r="F27" s="488"/>
      <c r="G27" s="488">
        <v>0</v>
      </c>
      <c r="H27" s="130" t="s">
        <v>735</v>
      </c>
      <c r="I27" s="130" t="s">
        <v>735</v>
      </c>
      <c r="J27" s="40"/>
      <c r="K27" s="40"/>
      <c r="L27" s="40"/>
      <c r="M27" s="40"/>
      <c r="N27" s="40">
        <v>0</v>
      </c>
      <c r="O27" s="40">
        <v>0</v>
      </c>
      <c r="P27" s="40"/>
      <c r="Q27" s="49"/>
      <c r="R27" s="35">
        <f t="shared" si="4"/>
        <v>0</v>
      </c>
      <c r="S27" s="49"/>
      <c r="T27" s="49"/>
      <c r="U27" s="49"/>
      <c r="V27" s="49"/>
      <c r="W27" s="494"/>
      <c r="X27" s="166"/>
      <c r="Y27" s="166"/>
    </row>
    <row r="28" spans="2:25" ht="24.65" customHeight="1">
      <c r="B28" s="1004" t="s">
        <v>750</v>
      </c>
      <c r="C28" s="1004"/>
      <c r="D28" s="1004"/>
      <c r="E28" s="1004"/>
      <c r="F28" s="1004"/>
      <c r="G28" s="1004"/>
      <c r="H28" s="1004"/>
      <c r="I28" s="1004"/>
      <c r="J28" s="792">
        <f t="shared" ref="J28:U28" si="5">+J33+J34+J35+J36+J37+J38+J39+J40</f>
        <v>0</v>
      </c>
      <c r="K28" s="779">
        <f t="shared" si="5"/>
        <v>0</v>
      </c>
      <c r="L28" s="792">
        <f t="shared" si="5"/>
        <v>0</v>
      </c>
      <c r="M28" s="779">
        <f t="shared" si="5"/>
        <v>160385868.34999999</v>
      </c>
      <c r="N28" s="792">
        <f t="shared" si="5"/>
        <v>0</v>
      </c>
      <c r="O28" s="779">
        <f t="shared" si="5"/>
        <v>50000000</v>
      </c>
      <c r="P28" s="792">
        <f t="shared" si="5"/>
        <v>0</v>
      </c>
      <c r="Q28" s="779">
        <f t="shared" si="5"/>
        <v>0</v>
      </c>
      <c r="R28" s="792">
        <f t="shared" si="5"/>
        <v>0</v>
      </c>
      <c r="S28" s="779">
        <f t="shared" si="5"/>
        <v>0</v>
      </c>
      <c r="T28" s="792">
        <f t="shared" si="5"/>
        <v>0</v>
      </c>
      <c r="U28" s="779">
        <f t="shared" si="5"/>
        <v>0</v>
      </c>
      <c r="V28" s="736">
        <f>+J28+L28++N28+P28+R28+T28</f>
        <v>0</v>
      </c>
      <c r="W28" s="739">
        <f>+K28+M28+O28+Q28+S28+U28</f>
        <v>210385868.34999999</v>
      </c>
      <c r="X28" s="1001"/>
      <c r="Y28" s="745"/>
    </row>
    <row r="29" spans="2:25" ht="21.65" customHeight="1">
      <c r="B29" s="1004" t="s">
        <v>751</v>
      </c>
      <c r="C29" s="1004"/>
      <c r="D29" s="1004"/>
      <c r="E29" s="1004"/>
      <c r="F29" s="1004"/>
      <c r="G29" s="1004"/>
      <c r="H29" s="1004"/>
      <c r="I29" s="1004"/>
      <c r="J29" s="793"/>
      <c r="K29" s="780"/>
      <c r="L29" s="793"/>
      <c r="M29" s="780"/>
      <c r="N29" s="793"/>
      <c r="O29" s="780"/>
      <c r="P29" s="793"/>
      <c r="Q29" s="780"/>
      <c r="R29" s="793"/>
      <c r="S29" s="780"/>
      <c r="T29" s="793"/>
      <c r="U29" s="780"/>
      <c r="V29" s="737"/>
      <c r="W29" s="740"/>
      <c r="X29" s="1002"/>
      <c r="Y29" s="746"/>
    </row>
    <row r="30" spans="2:25" ht="22.75" customHeight="1">
      <c r="B30" s="1004" t="s">
        <v>752</v>
      </c>
      <c r="C30" s="1004"/>
      <c r="D30" s="1004"/>
      <c r="E30" s="1004"/>
      <c r="F30" s="1004"/>
      <c r="G30" s="1004"/>
      <c r="H30" s="1004"/>
      <c r="I30" s="1004"/>
      <c r="J30" s="793"/>
      <c r="K30" s="780"/>
      <c r="L30" s="793"/>
      <c r="M30" s="780"/>
      <c r="N30" s="793"/>
      <c r="O30" s="780"/>
      <c r="P30" s="793"/>
      <c r="Q30" s="780"/>
      <c r="R30" s="793"/>
      <c r="S30" s="780"/>
      <c r="T30" s="793"/>
      <c r="U30" s="780"/>
      <c r="V30" s="737"/>
      <c r="W30" s="740"/>
      <c r="X30" s="1002"/>
      <c r="Y30" s="746"/>
    </row>
    <row r="31" spans="2:25" ht="38.5" customHeight="1">
      <c r="B31" s="1006" t="s">
        <v>11</v>
      </c>
      <c r="C31" s="1006" t="s">
        <v>12</v>
      </c>
      <c r="D31" s="1008" t="s">
        <v>13</v>
      </c>
      <c r="E31" s="1008" t="s">
        <v>14</v>
      </c>
      <c r="F31" s="1008" t="s">
        <v>15</v>
      </c>
      <c r="G31" s="1008" t="s">
        <v>16</v>
      </c>
      <c r="H31" s="496"/>
      <c r="I31" s="1010" t="s">
        <v>18</v>
      </c>
      <c r="J31" s="793"/>
      <c r="K31" s="780"/>
      <c r="L31" s="793"/>
      <c r="M31" s="780"/>
      <c r="N31" s="793"/>
      <c r="O31" s="780"/>
      <c r="P31" s="793"/>
      <c r="Q31" s="780"/>
      <c r="R31" s="793"/>
      <c r="S31" s="780"/>
      <c r="T31" s="793"/>
      <c r="U31" s="780"/>
      <c r="V31" s="737"/>
      <c r="W31" s="740"/>
      <c r="X31" s="1002"/>
      <c r="Y31" s="746"/>
    </row>
    <row r="32" spans="2:25" ht="197" customHeight="1">
      <c r="B32" s="1007"/>
      <c r="C32" s="1007"/>
      <c r="D32" s="1009"/>
      <c r="E32" s="1009"/>
      <c r="F32" s="1009"/>
      <c r="G32" s="1009"/>
      <c r="H32" s="497" t="s">
        <v>96</v>
      </c>
      <c r="I32" s="1011"/>
      <c r="J32" s="794"/>
      <c r="K32" s="781"/>
      <c r="L32" s="794"/>
      <c r="M32" s="781"/>
      <c r="N32" s="794"/>
      <c r="O32" s="781"/>
      <c r="P32" s="794"/>
      <c r="Q32" s="781"/>
      <c r="R32" s="794"/>
      <c r="S32" s="781"/>
      <c r="T32" s="794"/>
      <c r="U32" s="781"/>
      <c r="V32" s="738"/>
      <c r="W32" s="741"/>
      <c r="X32" s="1003"/>
      <c r="Y32" s="747"/>
    </row>
    <row r="33" spans="2:25" ht="104.5" customHeight="1">
      <c r="B33" s="487" t="s">
        <v>753</v>
      </c>
      <c r="C33" s="487" t="s">
        <v>754</v>
      </c>
      <c r="D33" s="487">
        <v>4</v>
      </c>
      <c r="E33" s="498">
        <v>4</v>
      </c>
      <c r="F33" s="499">
        <v>0</v>
      </c>
      <c r="G33" s="498">
        <v>0</v>
      </c>
      <c r="H33" s="134"/>
      <c r="I33" s="130" t="s">
        <v>735</v>
      </c>
      <c r="J33" s="34"/>
      <c r="K33" s="34"/>
      <c r="L33" s="34"/>
      <c r="M33" s="34"/>
      <c r="N33" s="34"/>
      <c r="O33" s="34">
        <v>50000000</v>
      </c>
      <c r="P33" s="34"/>
      <c r="Q33" s="35"/>
      <c r="R33" s="35"/>
      <c r="S33" s="35"/>
      <c r="T33" s="35"/>
      <c r="U33" s="35"/>
      <c r="V33" s="35"/>
      <c r="W33" s="57"/>
      <c r="X33" s="59"/>
      <c r="Y33" s="462"/>
    </row>
    <row r="34" spans="2:25" ht="87.65" customHeight="1">
      <c r="B34" s="487" t="s">
        <v>755</v>
      </c>
      <c r="C34" s="487" t="s">
        <v>756</v>
      </c>
      <c r="D34" s="487">
        <v>0</v>
      </c>
      <c r="E34" s="500">
        <v>1</v>
      </c>
      <c r="F34" s="499">
        <v>1</v>
      </c>
      <c r="G34" s="498">
        <v>1</v>
      </c>
      <c r="H34" s="134" t="s">
        <v>757</v>
      </c>
      <c r="I34" s="501" t="s">
        <v>758</v>
      </c>
      <c r="J34" s="34"/>
      <c r="K34" s="34"/>
      <c r="L34" s="34"/>
      <c r="M34" s="34"/>
      <c r="N34" s="34"/>
      <c r="O34" s="34"/>
      <c r="P34" s="34"/>
      <c r="Q34" s="35"/>
      <c r="R34" s="35"/>
      <c r="S34" s="35"/>
      <c r="T34" s="35"/>
      <c r="U34" s="35"/>
      <c r="V34" s="35"/>
      <c r="W34" s="57"/>
      <c r="X34" s="59"/>
      <c r="Y34" s="59" t="s">
        <v>759</v>
      </c>
    </row>
    <row r="35" spans="2:25" ht="87.65" customHeight="1">
      <c r="B35" s="487" t="s">
        <v>760</v>
      </c>
      <c r="C35" s="487" t="s">
        <v>761</v>
      </c>
      <c r="D35" s="488">
        <v>70</v>
      </c>
      <c r="E35" s="498">
        <v>100</v>
      </c>
      <c r="F35" s="499">
        <v>0</v>
      </c>
      <c r="G35" s="498">
        <v>0</v>
      </c>
      <c r="H35" s="134"/>
      <c r="I35" s="501" t="s">
        <v>762</v>
      </c>
      <c r="J35" s="34"/>
      <c r="K35" s="34"/>
      <c r="L35" s="34"/>
      <c r="M35" s="34">
        <v>123994093.75</v>
      </c>
      <c r="N35" s="34"/>
      <c r="O35" s="34"/>
      <c r="P35" s="34"/>
      <c r="Q35" s="35"/>
      <c r="R35" s="35"/>
      <c r="S35" s="35"/>
      <c r="T35" s="35"/>
      <c r="U35" s="35"/>
      <c r="V35" s="35"/>
      <c r="W35" s="57"/>
      <c r="X35" s="59"/>
      <c r="Y35" s="59"/>
    </row>
    <row r="36" spans="2:25" ht="87.65" customHeight="1">
      <c r="B36" s="487" t="s">
        <v>763</v>
      </c>
      <c r="C36" s="487" t="s">
        <v>764</v>
      </c>
      <c r="D36" s="488">
        <v>11</v>
      </c>
      <c r="E36" s="498">
        <v>20</v>
      </c>
      <c r="F36" s="499">
        <v>1</v>
      </c>
      <c r="G36" s="498">
        <v>1</v>
      </c>
      <c r="H36" s="134" t="s">
        <v>765</v>
      </c>
      <c r="I36" s="501" t="s">
        <v>766</v>
      </c>
      <c r="J36" s="34"/>
      <c r="K36" s="34"/>
      <c r="L36" s="34"/>
      <c r="M36" s="34">
        <v>36391774.600000001</v>
      </c>
      <c r="N36" s="34"/>
      <c r="O36" s="34"/>
      <c r="P36" s="34"/>
      <c r="Q36" s="35"/>
      <c r="R36" s="35"/>
      <c r="S36" s="35"/>
      <c r="T36" s="35"/>
      <c r="U36" s="35"/>
      <c r="V36" s="35"/>
      <c r="W36" s="57"/>
      <c r="X36" s="59"/>
      <c r="Y36" s="59"/>
    </row>
    <row r="37" spans="2:25" ht="207" customHeight="1">
      <c r="B37" s="487" t="s">
        <v>767</v>
      </c>
      <c r="C37" s="487" t="s">
        <v>768</v>
      </c>
      <c r="D37" s="488">
        <v>0</v>
      </c>
      <c r="E37" s="498">
        <v>10</v>
      </c>
      <c r="F37" s="499">
        <v>0</v>
      </c>
      <c r="G37" s="498">
        <v>0</v>
      </c>
      <c r="H37" s="134"/>
      <c r="I37" s="501" t="s">
        <v>769</v>
      </c>
      <c r="J37" s="34"/>
      <c r="K37" s="34"/>
      <c r="L37" s="34"/>
      <c r="M37" s="34"/>
      <c r="N37" s="34"/>
      <c r="O37" s="34"/>
      <c r="P37" s="34"/>
      <c r="Q37" s="35"/>
      <c r="R37" s="35"/>
      <c r="S37" s="35"/>
      <c r="T37" s="35"/>
      <c r="U37" s="35"/>
      <c r="V37" s="35"/>
      <c r="W37" s="57"/>
      <c r="X37" s="59"/>
      <c r="Y37" s="59"/>
    </row>
    <row r="38" spans="2:25" ht="87.65" customHeight="1">
      <c r="B38" s="487" t="s">
        <v>770</v>
      </c>
      <c r="C38" s="487" t="s">
        <v>709</v>
      </c>
      <c r="D38" s="488">
        <v>0</v>
      </c>
      <c r="E38" s="498">
        <v>2</v>
      </c>
      <c r="F38" s="499">
        <v>0</v>
      </c>
      <c r="G38" s="498">
        <v>0</v>
      </c>
      <c r="H38" s="134"/>
      <c r="I38" s="502" t="s">
        <v>735</v>
      </c>
      <c r="J38" s="34"/>
      <c r="K38" s="34"/>
      <c r="L38" s="34"/>
      <c r="M38" s="34"/>
      <c r="N38" s="34"/>
      <c r="O38" s="34"/>
      <c r="P38" s="34"/>
      <c r="Q38" s="35"/>
      <c r="R38" s="35"/>
      <c r="S38" s="35"/>
      <c r="T38" s="35"/>
      <c r="U38" s="35"/>
      <c r="V38" s="35"/>
      <c r="W38" s="57"/>
      <c r="X38" s="59"/>
      <c r="Y38" s="59"/>
    </row>
    <row r="39" spans="2:25" ht="87.65" customHeight="1">
      <c r="B39" s="487" t="s">
        <v>771</v>
      </c>
      <c r="C39" s="487" t="s">
        <v>772</v>
      </c>
      <c r="D39" s="488">
        <v>0</v>
      </c>
      <c r="E39" s="498">
        <v>2</v>
      </c>
      <c r="F39" s="499">
        <v>0</v>
      </c>
      <c r="G39" s="498">
        <v>0</v>
      </c>
      <c r="H39" s="134"/>
      <c r="I39" s="502" t="s">
        <v>735</v>
      </c>
      <c r="J39" s="34"/>
      <c r="K39" s="34"/>
      <c r="L39" s="34"/>
      <c r="M39" s="34"/>
      <c r="N39" s="34"/>
      <c r="O39" s="34"/>
      <c r="P39" s="34"/>
      <c r="Q39" s="35"/>
      <c r="R39" s="35"/>
      <c r="S39" s="35"/>
      <c r="T39" s="35"/>
      <c r="U39" s="35"/>
      <c r="V39" s="35"/>
      <c r="W39" s="57"/>
      <c r="X39" s="59"/>
      <c r="Y39" s="59"/>
    </row>
    <row r="40" spans="2:25" ht="142" customHeight="1">
      <c r="B40" s="487" t="s">
        <v>773</v>
      </c>
      <c r="C40" s="487" t="s">
        <v>774</v>
      </c>
      <c r="D40" s="488">
        <v>0</v>
      </c>
      <c r="E40" s="498">
        <v>1</v>
      </c>
      <c r="F40" s="499">
        <v>1</v>
      </c>
      <c r="G40" s="498">
        <v>1</v>
      </c>
      <c r="H40" s="134" t="s">
        <v>775</v>
      </c>
      <c r="I40" s="501" t="s">
        <v>776</v>
      </c>
      <c r="J40" s="34"/>
      <c r="K40" s="34"/>
      <c r="L40" s="34"/>
      <c r="M40" s="34"/>
      <c r="N40" s="34"/>
      <c r="O40" s="34"/>
      <c r="P40" s="34"/>
      <c r="Q40" s="35"/>
      <c r="R40" s="35"/>
      <c r="S40" s="35"/>
      <c r="T40" s="35"/>
      <c r="U40" s="35"/>
      <c r="V40" s="35"/>
      <c r="W40" s="57"/>
      <c r="X40" s="59"/>
      <c r="Y40" s="59"/>
    </row>
    <row r="41" spans="2:25" ht="30.5" customHeight="1">
      <c r="B41" s="1013" t="s">
        <v>777</v>
      </c>
      <c r="C41" s="1013"/>
      <c r="D41" s="1013"/>
      <c r="E41" s="1013"/>
      <c r="F41" s="1013"/>
      <c r="G41" s="1013"/>
      <c r="H41" s="1013"/>
      <c r="I41" s="1013"/>
      <c r="J41" s="764">
        <f t="shared" ref="J41:U41" si="6">SUM(J46:J61)</f>
        <v>0</v>
      </c>
      <c r="K41" s="779">
        <f t="shared" si="6"/>
        <v>0</v>
      </c>
      <c r="L41" s="764">
        <f t="shared" si="6"/>
        <v>0</v>
      </c>
      <c r="M41" s="779">
        <f t="shared" si="6"/>
        <v>101490714.41</v>
      </c>
      <c r="N41" s="764">
        <f t="shared" si="6"/>
        <v>0</v>
      </c>
      <c r="O41" s="779">
        <f t="shared" si="6"/>
        <v>101434005</v>
      </c>
      <c r="P41" s="764">
        <f t="shared" si="6"/>
        <v>0</v>
      </c>
      <c r="Q41" s="779">
        <f t="shared" si="6"/>
        <v>0</v>
      </c>
      <c r="R41" s="764">
        <f t="shared" si="6"/>
        <v>0</v>
      </c>
      <c r="S41" s="779">
        <f t="shared" si="6"/>
        <v>0</v>
      </c>
      <c r="T41" s="764">
        <f t="shared" si="6"/>
        <v>0</v>
      </c>
      <c r="U41" s="779">
        <f t="shared" si="6"/>
        <v>0</v>
      </c>
      <c r="V41" s="736">
        <f>+J41+L41+N41+P41+R41+T41</f>
        <v>0</v>
      </c>
      <c r="W41" s="739">
        <f>+K41+M41+O41+Q41+S41+U41</f>
        <v>202924719.41</v>
      </c>
      <c r="X41" s="1001"/>
      <c r="Y41" s="745"/>
    </row>
    <row r="42" spans="2:25" ht="33" customHeight="1">
      <c r="B42" s="1013" t="s">
        <v>778</v>
      </c>
      <c r="C42" s="1013"/>
      <c r="D42" s="1013"/>
      <c r="E42" s="1013"/>
      <c r="F42" s="1013"/>
      <c r="G42" s="1013"/>
      <c r="H42" s="1013"/>
      <c r="I42" s="1013"/>
      <c r="J42" s="765"/>
      <c r="K42" s="780"/>
      <c r="L42" s="765"/>
      <c r="M42" s="780"/>
      <c r="N42" s="765"/>
      <c r="O42" s="780"/>
      <c r="P42" s="765"/>
      <c r="Q42" s="780"/>
      <c r="R42" s="765"/>
      <c r="S42" s="780"/>
      <c r="T42" s="765"/>
      <c r="U42" s="780"/>
      <c r="V42" s="737"/>
      <c r="W42" s="740"/>
      <c r="X42" s="1002"/>
      <c r="Y42" s="746"/>
    </row>
    <row r="43" spans="2:25" ht="36" customHeight="1">
      <c r="B43" s="1013" t="s">
        <v>779</v>
      </c>
      <c r="C43" s="1013"/>
      <c r="D43" s="1013"/>
      <c r="E43" s="1013"/>
      <c r="F43" s="1013"/>
      <c r="G43" s="1013"/>
      <c r="H43" s="1013"/>
      <c r="I43" s="1013"/>
      <c r="J43" s="765"/>
      <c r="K43" s="780"/>
      <c r="L43" s="765"/>
      <c r="M43" s="780"/>
      <c r="N43" s="765"/>
      <c r="O43" s="780"/>
      <c r="P43" s="765"/>
      <c r="Q43" s="780"/>
      <c r="R43" s="765"/>
      <c r="S43" s="780"/>
      <c r="T43" s="765"/>
      <c r="U43" s="780"/>
      <c r="V43" s="737"/>
      <c r="W43" s="740"/>
      <c r="X43" s="1002"/>
      <c r="Y43" s="746"/>
    </row>
    <row r="44" spans="2:25" ht="87.65" customHeight="1">
      <c r="B44" s="1006" t="s">
        <v>11</v>
      </c>
      <c r="C44" s="1006" t="s">
        <v>12</v>
      </c>
      <c r="D44" s="1008" t="s">
        <v>13</v>
      </c>
      <c r="E44" s="1008" t="s">
        <v>14</v>
      </c>
      <c r="F44" s="1008" t="s">
        <v>15</v>
      </c>
      <c r="G44" s="1008" t="s">
        <v>16</v>
      </c>
      <c r="H44" s="496"/>
      <c r="I44" s="1010" t="s">
        <v>18</v>
      </c>
      <c r="J44" s="765"/>
      <c r="K44" s="780"/>
      <c r="L44" s="765"/>
      <c r="M44" s="780"/>
      <c r="N44" s="765"/>
      <c r="O44" s="780"/>
      <c r="P44" s="765"/>
      <c r="Q44" s="780"/>
      <c r="R44" s="765"/>
      <c r="S44" s="780"/>
      <c r="T44" s="765"/>
      <c r="U44" s="780"/>
      <c r="V44" s="737"/>
      <c r="W44" s="740"/>
      <c r="X44" s="1002"/>
      <c r="Y44" s="746"/>
    </row>
    <row r="45" spans="2:25" ht="34" customHeight="1">
      <c r="B45" s="1007"/>
      <c r="C45" s="1007"/>
      <c r="D45" s="1009"/>
      <c r="E45" s="1009"/>
      <c r="F45" s="1009"/>
      <c r="G45" s="1009"/>
      <c r="H45" s="497" t="s">
        <v>96</v>
      </c>
      <c r="I45" s="1011"/>
      <c r="J45" s="766"/>
      <c r="K45" s="781"/>
      <c r="L45" s="766"/>
      <c r="M45" s="781"/>
      <c r="N45" s="766"/>
      <c r="O45" s="781"/>
      <c r="P45" s="766"/>
      <c r="Q45" s="781"/>
      <c r="R45" s="766"/>
      <c r="S45" s="781"/>
      <c r="T45" s="766"/>
      <c r="U45" s="781"/>
      <c r="V45" s="738"/>
      <c r="W45" s="741"/>
      <c r="X45" s="1003"/>
      <c r="Y45" s="747"/>
    </row>
    <row r="46" spans="2:25" ht="87.65" customHeight="1">
      <c r="B46" s="487" t="s">
        <v>780</v>
      </c>
      <c r="C46" s="487" t="s">
        <v>781</v>
      </c>
      <c r="D46" s="487">
        <v>0</v>
      </c>
      <c r="E46" s="487">
        <v>1</v>
      </c>
      <c r="F46" s="488">
        <v>0</v>
      </c>
      <c r="G46" s="488">
        <v>0</v>
      </c>
      <c r="H46" s="134">
        <v>0</v>
      </c>
      <c r="I46" s="501" t="s">
        <v>782</v>
      </c>
      <c r="J46" s="34"/>
      <c r="K46" s="34"/>
      <c r="L46" s="34"/>
      <c r="M46" s="34"/>
      <c r="N46" s="34"/>
      <c r="O46" s="34"/>
      <c r="P46" s="34"/>
      <c r="Q46" s="35"/>
      <c r="R46" s="35"/>
      <c r="S46" s="35"/>
      <c r="T46" s="35"/>
      <c r="U46" s="35"/>
      <c r="V46" s="35"/>
      <c r="W46" s="57"/>
      <c r="X46" s="59"/>
      <c r="Y46" s="59"/>
    </row>
    <row r="47" spans="2:25" ht="87.65" customHeight="1">
      <c r="B47" s="487" t="s">
        <v>783</v>
      </c>
      <c r="C47" s="487" t="s">
        <v>784</v>
      </c>
      <c r="D47" s="487">
        <v>0</v>
      </c>
      <c r="E47" s="487">
        <v>1</v>
      </c>
      <c r="F47" s="488">
        <v>0.25</v>
      </c>
      <c r="G47" s="488">
        <v>0.5</v>
      </c>
      <c r="H47" s="134" t="s">
        <v>785</v>
      </c>
      <c r="I47" s="501" t="s">
        <v>786</v>
      </c>
      <c r="J47" s="34"/>
      <c r="K47" s="34"/>
      <c r="L47" s="34"/>
      <c r="M47" s="34">
        <f>4600000+18400000</f>
        <v>23000000</v>
      </c>
      <c r="N47" s="34"/>
      <c r="O47" s="34">
        <v>1380000</v>
      </c>
      <c r="P47" s="34"/>
      <c r="Q47" s="35"/>
      <c r="R47" s="35"/>
      <c r="S47" s="35"/>
      <c r="T47" s="35"/>
      <c r="U47" s="35"/>
      <c r="V47" s="35"/>
      <c r="W47" s="57"/>
      <c r="X47" s="489">
        <v>15386</v>
      </c>
      <c r="Y47" s="59"/>
    </row>
    <row r="48" spans="2:25" ht="87.65" customHeight="1">
      <c r="B48" s="487" t="s">
        <v>787</v>
      </c>
      <c r="C48" s="487" t="s">
        <v>788</v>
      </c>
      <c r="D48" s="487">
        <v>0</v>
      </c>
      <c r="E48" s="487">
        <v>4</v>
      </c>
      <c r="F48" s="488">
        <v>4</v>
      </c>
      <c r="G48" s="488">
        <v>4</v>
      </c>
      <c r="H48" s="134" t="s">
        <v>789</v>
      </c>
      <c r="I48" s="130" t="s">
        <v>790</v>
      </c>
      <c r="J48" s="34"/>
      <c r="K48" s="34"/>
      <c r="L48" s="34"/>
      <c r="M48" s="34"/>
      <c r="N48" s="34"/>
      <c r="O48" s="34"/>
      <c r="P48" s="34"/>
      <c r="Q48" s="35"/>
      <c r="R48" s="35"/>
      <c r="S48" s="35"/>
      <c r="T48" s="35"/>
      <c r="U48" s="35"/>
      <c r="V48" s="35"/>
      <c r="W48" s="57"/>
      <c r="X48" s="59"/>
      <c r="Y48" s="59"/>
    </row>
    <row r="49" spans="2:25" ht="87.65" customHeight="1">
      <c r="B49" s="503" t="s">
        <v>791</v>
      </c>
      <c r="C49" s="503" t="s">
        <v>792</v>
      </c>
      <c r="D49" s="499">
        <v>0</v>
      </c>
      <c r="E49" s="488">
        <v>1</v>
      </c>
      <c r="F49" s="488">
        <v>100</v>
      </c>
      <c r="G49" s="488">
        <v>100</v>
      </c>
      <c r="H49" s="134" t="s">
        <v>793</v>
      </c>
      <c r="I49" s="130" t="s">
        <v>794</v>
      </c>
      <c r="J49" s="34"/>
      <c r="K49" s="34"/>
      <c r="L49" s="34"/>
      <c r="M49" s="34"/>
      <c r="N49" s="34"/>
      <c r="O49" s="34"/>
      <c r="P49" s="34"/>
      <c r="Q49" s="35"/>
      <c r="R49" s="35"/>
      <c r="S49" s="35"/>
      <c r="T49" s="35"/>
      <c r="U49" s="35"/>
      <c r="V49" s="35"/>
      <c r="W49" s="57"/>
      <c r="X49" s="59"/>
      <c r="Y49" s="59"/>
    </row>
    <row r="50" spans="2:25" ht="87.65" customHeight="1">
      <c r="B50" s="503" t="s">
        <v>343</v>
      </c>
      <c r="C50" s="503" t="s">
        <v>344</v>
      </c>
      <c r="D50" s="499">
        <v>0</v>
      </c>
      <c r="E50" s="488">
        <v>1</v>
      </c>
      <c r="F50" s="488">
        <v>0</v>
      </c>
      <c r="G50" s="488">
        <v>0</v>
      </c>
      <c r="H50" s="134">
        <v>0</v>
      </c>
      <c r="I50" s="504" t="s">
        <v>735</v>
      </c>
      <c r="J50" s="34"/>
      <c r="K50" s="34"/>
      <c r="L50" s="34"/>
      <c r="M50" s="34"/>
      <c r="N50" s="34"/>
      <c r="O50" s="34"/>
      <c r="P50" s="34"/>
      <c r="Q50" s="35"/>
      <c r="R50" s="35"/>
      <c r="S50" s="35"/>
      <c r="T50" s="35"/>
      <c r="U50" s="35"/>
      <c r="V50" s="35"/>
      <c r="W50" s="57"/>
      <c r="X50" s="59"/>
      <c r="Y50" s="59"/>
    </row>
    <row r="51" spans="2:25" ht="87.65" customHeight="1">
      <c r="B51" s="503" t="s">
        <v>349</v>
      </c>
      <c r="C51" s="503" t="s">
        <v>350</v>
      </c>
      <c r="D51" s="499">
        <v>0</v>
      </c>
      <c r="E51" s="488">
        <v>1</v>
      </c>
      <c r="F51" s="488">
        <v>0</v>
      </c>
      <c r="G51" s="488">
        <v>0</v>
      </c>
      <c r="H51" s="134">
        <v>0</v>
      </c>
      <c r="I51" s="504" t="s">
        <v>735</v>
      </c>
      <c r="J51" s="34"/>
      <c r="K51" s="34"/>
      <c r="L51" s="34"/>
      <c r="M51" s="34"/>
      <c r="N51" s="34"/>
      <c r="O51" s="34"/>
      <c r="P51" s="34"/>
      <c r="Q51" s="35"/>
      <c r="R51" s="35"/>
      <c r="S51" s="35"/>
      <c r="T51" s="35"/>
      <c r="U51" s="35"/>
      <c r="V51" s="35"/>
      <c r="W51" s="57"/>
      <c r="X51" s="59"/>
      <c r="Y51" s="59"/>
    </row>
    <row r="52" spans="2:25" ht="87.65" customHeight="1">
      <c r="B52" s="503" t="s">
        <v>354</v>
      </c>
      <c r="C52" s="503" t="s">
        <v>147</v>
      </c>
      <c r="D52" s="499">
        <v>0</v>
      </c>
      <c r="E52" s="488">
        <v>1</v>
      </c>
      <c r="F52" s="488">
        <v>0.25</v>
      </c>
      <c r="G52" s="488">
        <v>0.25</v>
      </c>
      <c r="H52" s="134" t="s">
        <v>795</v>
      </c>
      <c r="I52" s="130" t="s">
        <v>796</v>
      </c>
      <c r="J52" s="34"/>
      <c r="K52" s="34"/>
      <c r="L52" s="34"/>
      <c r="M52" s="34"/>
      <c r="N52" s="34"/>
      <c r="O52" s="34"/>
      <c r="P52" s="34"/>
      <c r="Q52" s="35"/>
      <c r="R52" s="35"/>
      <c r="S52" s="35"/>
      <c r="T52" s="35"/>
      <c r="U52" s="35"/>
      <c r="V52" s="35"/>
      <c r="W52" s="57"/>
      <c r="X52" s="59"/>
      <c r="Y52" s="59"/>
    </row>
    <row r="53" spans="2:25" ht="87.65" customHeight="1">
      <c r="B53" s="503" t="s">
        <v>490</v>
      </c>
      <c r="C53" s="503" t="s">
        <v>491</v>
      </c>
      <c r="D53" s="499">
        <v>10</v>
      </c>
      <c r="E53" s="488">
        <v>28</v>
      </c>
      <c r="F53" s="488">
        <v>2</v>
      </c>
      <c r="G53" s="488">
        <v>2</v>
      </c>
      <c r="H53" s="134" t="s">
        <v>797</v>
      </c>
      <c r="I53" s="130" t="s">
        <v>798</v>
      </c>
      <c r="J53" s="34"/>
      <c r="K53" s="34"/>
      <c r="L53" s="34"/>
      <c r="M53" s="34"/>
      <c r="N53" s="34"/>
      <c r="O53" s="34"/>
      <c r="P53" s="34"/>
      <c r="Q53" s="35"/>
      <c r="R53" s="35"/>
      <c r="S53" s="35"/>
      <c r="T53" s="35"/>
      <c r="U53" s="35"/>
      <c r="V53" s="35"/>
      <c r="W53" s="57"/>
      <c r="X53" s="59"/>
      <c r="Y53" s="59"/>
    </row>
    <row r="54" spans="2:25" ht="87.65" customHeight="1">
      <c r="B54" s="503" t="s">
        <v>494</v>
      </c>
      <c r="C54" s="503" t="s">
        <v>491</v>
      </c>
      <c r="D54" s="499">
        <v>0</v>
      </c>
      <c r="E54" s="488">
        <v>1</v>
      </c>
      <c r="F54" s="488">
        <v>0</v>
      </c>
      <c r="G54" s="488">
        <v>0</v>
      </c>
      <c r="H54" s="134">
        <v>0</v>
      </c>
      <c r="I54" s="502" t="s">
        <v>799</v>
      </c>
      <c r="J54" s="34"/>
      <c r="K54" s="34"/>
      <c r="L54" s="34"/>
      <c r="M54" s="34"/>
      <c r="N54" s="34"/>
      <c r="O54" s="34"/>
      <c r="P54" s="34"/>
      <c r="Q54" s="35"/>
      <c r="R54" s="35"/>
      <c r="S54" s="35"/>
      <c r="T54" s="35"/>
      <c r="U54" s="35"/>
      <c r="V54" s="35"/>
      <c r="W54" s="57"/>
      <c r="X54" s="59"/>
      <c r="Y54" s="59"/>
    </row>
    <row r="55" spans="2:25" ht="248" customHeight="1">
      <c r="B55" s="503" t="s">
        <v>497</v>
      </c>
      <c r="C55" s="503" t="s">
        <v>491</v>
      </c>
      <c r="D55" s="499">
        <v>0</v>
      </c>
      <c r="E55" s="488">
        <v>2</v>
      </c>
      <c r="F55" s="499">
        <v>0</v>
      </c>
      <c r="G55" s="488">
        <v>0</v>
      </c>
      <c r="H55" s="134">
        <v>0</v>
      </c>
      <c r="I55" s="501" t="s">
        <v>800</v>
      </c>
      <c r="J55" s="34"/>
      <c r="K55" s="34"/>
      <c r="L55" s="34"/>
      <c r="M55" s="34"/>
      <c r="N55" s="34"/>
      <c r="O55" s="34"/>
      <c r="P55" s="34"/>
      <c r="Q55" s="35"/>
      <c r="R55" s="35"/>
      <c r="S55" s="35"/>
      <c r="T55" s="35"/>
      <c r="U55" s="35"/>
      <c r="V55" s="35"/>
      <c r="W55" s="57"/>
      <c r="X55" s="59"/>
      <c r="Y55" s="59"/>
    </row>
    <row r="56" spans="2:25" ht="283" customHeight="1">
      <c r="B56" s="503" t="s">
        <v>408</v>
      </c>
      <c r="C56" s="503" t="s">
        <v>147</v>
      </c>
      <c r="D56" s="499">
        <v>9</v>
      </c>
      <c r="E56" s="488">
        <v>9</v>
      </c>
      <c r="F56" s="499">
        <v>1</v>
      </c>
      <c r="G56" s="488">
        <v>1</v>
      </c>
      <c r="H56" s="134" t="s">
        <v>797</v>
      </c>
      <c r="I56" s="501" t="s">
        <v>801</v>
      </c>
      <c r="J56" s="34"/>
      <c r="K56" s="34"/>
      <c r="L56" s="34"/>
      <c r="M56" s="34">
        <f>742714.41+4000+47200000+17472719+11327168+1744113</f>
        <v>78490714.409999996</v>
      </c>
      <c r="N56" s="34"/>
      <c r="O56" s="34">
        <f>50000000+98005+9500000+200000+4856000</f>
        <v>64654005</v>
      </c>
      <c r="P56" s="34"/>
      <c r="Q56" s="35"/>
      <c r="R56" s="35"/>
      <c r="S56" s="35"/>
      <c r="T56" s="35"/>
      <c r="U56" s="35"/>
      <c r="V56" s="35"/>
      <c r="W56" s="57"/>
      <c r="X56" s="489">
        <v>15386</v>
      </c>
      <c r="Y56" s="59"/>
    </row>
    <row r="57" spans="2:25" ht="87.65" customHeight="1">
      <c r="B57" s="503" t="s">
        <v>413</v>
      </c>
      <c r="C57" s="503" t="s">
        <v>414</v>
      </c>
      <c r="D57" s="499">
        <v>0</v>
      </c>
      <c r="E57" s="488">
        <v>2</v>
      </c>
      <c r="F57" s="499">
        <v>0</v>
      </c>
      <c r="G57" s="488">
        <v>0</v>
      </c>
      <c r="H57" s="134">
        <v>0</v>
      </c>
      <c r="I57" s="502" t="s">
        <v>735</v>
      </c>
      <c r="J57" s="34"/>
      <c r="K57" s="34"/>
      <c r="L57" s="34"/>
      <c r="M57" s="34"/>
      <c r="N57" s="34"/>
      <c r="O57" s="34"/>
      <c r="P57" s="34"/>
      <c r="Q57" s="35"/>
      <c r="R57" s="35"/>
      <c r="S57" s="35"/>
      <c r="T57" s="35"/>
      <c r="U57" s="35"/>
      <c r="V57" s="35"/>
      <c r="W57" s="57"/>
      <c r="X57" s="59"/>
      <c r="Y57" s="59"/>
    </row>
    <row r="58" spans="2:25" ht="87.65" customHeight="1">
      <c r="B58" s="503" t="s">
        <v>417</v>
      </c>
      <c r="C58" s="503" t="s">
        <v>344</v>
      </c>
      <c r="D58" s="499">
        <v>0</v>
      </c>
      <c r="E58" s="488">
        <v>1</v>
      </c>
      <c r="F58" s="499">
        <v>0</v>
      </c>
      <c r="G58" s="488">
        <v>0</v>
      </c>
      <c r="H58" s="134">
        <v>0</v>
      </c>
      <c r="I58" s="501" t="s">
        <v>802</v>
      </c>
      <c r="J58" s="34"/>
      <c r="K58" s="34"/>
      <c r="L58" s="34"/>
      <c r="M58" s="34"/>
      <c r="N58" s="34"/>
      <c r="O58" s="34"/>
      <c r="P58" s="34"/>
      <c r="Q58" s="35"/>
      <c r="R58" s="35"/>
      <c r="S58" s="35"/>
      <c r="T58" s="35"/>
      <c r="U58" s="35"/>
      <c r="V58" s="35"/>
      <c r="W58" s="57"/>
      <c r="X58" s="59"/>
      <c r="Y58" s="59"/>
    </row>
    <row r="59" spans="2:25" ht="87.65" customHeight="1">
      <c r="B59" s="503" t="s">
        <v>420</v>
      </c>
      <c r="C59" s="503" t="s">
        <v>350</v>
      </c>
      <c r="D59" s="499">
        <v>0</v>
      </c>
      <c r="E59" s="488">
        <v>1</v>
      </c>
      <c r="F59" s="499">
        <v>0</v>
      </c>
      <c r="G59" s="488">
        <v>0</v>
      </c>
      <c r="H59" s="134">
        <v>0</v>
      </c>
      <c r="I59" s="502" t="s">
        <v>735</v>
      </c>
      <c r="J59" s="34"/>
      <c r="K59" s="34"/>
      <c r="L59" s="34"/>
      <c r="M59" s="34"/>
      <c r="N59" s="34"/>
      <c r="O59" s="34"/>
      <c r="P59" s="34"/>
      <c r="Q59" s="35"/>
      <c r="R59" s="35"/>
      <c r="S59" s="35"/>
      <c r="T59" s="35"/>
      <c r="U59" s="35"/>
      <c r="V59" s="35"/>
      <c r="W59" s="57"/>
      <c r="X59" s="59"/>
      <c r="Y59" s="59"/>
    </row>
    <row r="60" spans="2:25" ht="87.65" customHeight="1">
      <c r="B60" s="503" t="s">
        <v>423</v>
      </c>
      <c r="C60" s="499" t="s">
        <v>424</v>
      </c>
      <c r="D60" s="499">
        <v>0</v>
      </c>
      <c r="E60" s="488">
        <v>1</v>
      </c>
      <c r="F60" s="499">
        <v>0</v>
      </c>
      <c r="G60" s="488">
        <v>0</v>
      </c>
      <c r="H60" s="134">
        <v>0</v>
      </c>
      <c r="I60" s="502" t="s">
        <v>735</v>
      </c>
      <c r="J60" s="34"/>
      <c r="K60" s="34"/>
      <c r="L60" s="34"/>
      <c r="M60" s="34"/>
      <c r="N60" s="34"/>
      <c r="O60" s="34"/>
      <c r="P60" s="34"/>
      <c r="Q60" s="35"/>
      <c r="R60" s="35"/>
      <c r="S60" s="35"/>
      <c r="T60" s="35"/>
      <c r="U60" s="35"/>
      <c r="V60" s="35"/>
      <c r="W60" s="57"/>
      <c r="X60" s="59"/>
      <c r="Y60" s="59"/>
    </row>
    <row r="61" spans="2:25" ht="115.25" customHeight="1">
      <c r="B61" s="503" t="s">
        <v>427</v>
      </c>
      <c r="C61" s="503" t="s">
        <v>428</v>
      </c>
      <c r="D61" s="499">
        <v>20</v>
      </c>
      <c r="E61" s="488">
        <v>20</v>
      </c>
      <c r="F61" s="505">
        <v>0</v>
      </c>
      <c r="G61" s="505">
        <v>0</v>
      </c>
      <c r="H61" s="134">
        <v>0</v>
      </c>
      <c r="I61" s="506" t="s">
        <v>735</v>
      </c>
      <c r="J61" s="34"/>
      <c r="K61" s="34"/>
      <c r="L61" s="34"/>
      <c r="M61" s="34"/>
      <c r="N61" s="34"/>
      <c r="O61" s="34">
        <v>35400000</v>
      </c>
      <c r="P61" s="34"/>
      <c r="Q61" s="35"/>
      <c r="R61" s="35"/>
      <c r="S61" s="35"/>
      <c r="T61" s="35"/>
      <c r="U61" s="35"/>
      <c r="V61" s="35"/>
      <c r="W61" s="57"/>
      <c r="X61" s="489">
        <v>15386</v>
      </c>
      <c r="Y61" s="59"/>
    </row>
    <row r="62" spans="2:25" ht="25" customHeight="1">
      <c r="B62" s="1013" t="s">
        <v>803</v>
      </c>
      <c r="C62" s="1013"/>
      <c r="D62" s="1013"/>
      <c r="E62" s="1013"/>
      <c r="F62" s="1013"/>
      <c r="G62" s="1013"/>
      <c r="H62" s="1013"/>
      <c r="I62" s="1013"/>
      <c r="J62" s="764">
        <f t="shared" ref="J62:U62" si="7">SUM(J67:J81)</f>
        <v>0</v>
      </c>
      <c r="K62" s="779">
        <f t="shared" si="7"/>
        <v>0</v>
      </c>
      <c r="L62" s="764">
        <f t="shared" si="7"/>
        <v>152144127</v>
      </c>
      <c r="M62" s="779">
        <f t="shared" si="7"/>
        <v>169276439.40000001</v>
      </c>
      <c r="N62" s="764">
        <f t="shared" si="7"/>
        <v>0</v>
      </c>
      <c r="O62" s="779">
        <f t="shared" si="7"/>
        <v>0</v>
      </c>
      <c r="P62" s="764">
        <f t="shared" si="7"/>
        <v>0</v>
      </c>
      <c r="Q62" s="779">
        <f t="shared" si="7"/>
        <v>0</v>
      </c>
      <c r="R62" s="764">
        <f t="shared" si="7"/>
        <v>0</v>
      </c>
      <c r="S62" s="779">
        <f t="shared" si="7"/>
        <v>0</v>
      </c>
      <c r="T62" s="764">
        <f t="shared" si="7"/>
        <v>0</v>
      </c>
      <c r="U62" s="779">
        <f t="shared" si="7"/>
        <v>0</v>
      </c>
      <c r="V62" s="736">
        <f>+J62+L62+N62+P62+R62+T62</f>
        <v>152144127</v>
      </c>
      <c r="W62" s="739">
        <f>+K62+M62+O62+Q62+S62+U62</f>
        <v>169276439.40000001</v>
      </c>
      <c r="X62" s="1001"/>
      <c r="Y62" s="745"/>
    </row>
    <row r="63" spans="2:25" ht="27.5" customHeight="1">
      <c r="B63" s="1013" t="s">
        <v>751</v>
      </c>
      <c r="C63" s="1013"/>
      <c r="D63" s="1013"/>
      <c r="E63" s="1013"/>
      <c r="F63" s="1013"/>
      <c r="G63" s="1013"/>
      <c r="H63" s="1013"/>
      <c r="I63" s="1013"/>
      <c r="J63" s="765"/>
      <c r="K63" s="780"/>
      <c r="L63" s="765"/>
      <c r="M63" s="780"/>
      <c r="N63" s="765"/>
      <c r="O63" s="780"/>
      <c r="P63" s="765"/>
      <c r="Q63" s="780"/>
      <c r="R63" s="765"/>
      <c r="S63" s="780"/>
      <c r="T63" s="765"/>
      <c r="U63" s="780"/>
      <c r="V63" s="737"/>
      <c r="W63" s="740"/>
      <c r="X63" s="1002"/>
      <c r="Y63" s="746"/>
    </row>
    <row r="64" spans="2:25" ht="35.5" customHeight="1">
      <c r="B64" s="1013" t="s">
        <v>804</v>
      </c>
      <c r="C64" s="1013"/>
      <c r="D64" s="1013"/>
      <c r="E64" s="1013"/>
      <c r="F64" s="1013"/>
      <c r="G64" s="1013"/>
      <c r="H64" s="1013"/>
      <c r="I64" s="1013"/>
      <c r="J64" s="765"/>
      <c r="K64" s="780"/>
      <c r="L64" s="765"/>
      <c r="M64" s="780"/>
      <c r="N64" s="765"/>
      <c r="O64" s="780"/>
      <c r="P64" s="765"/>
      <c r="Q64" s="780"/>
      <c r="R64" s="765"/>
      <c r="S64" s="780"/>
      <c r="T64" s="765"/>
      <c r="U64" s="780"/>
      <c r="V64" s="737"/>
      <c r="W64" s="740"/>
      <c r="X64" s="1002"/>
      <c r="Y64" s="746"/>
    </row>
    <row r="65" spans="2:32" ht="15.65" customHeight="1">
      <c r="B65" s="1006" t="s">
        <v>11</v>
      </c>
      <c r="C65" s="1006" t="s">
        <v>12</v>
      </c>
      <c r="D65" s="1008" t="s">
        <v>13</v>
      </c>
      <c r="E65" s="1008" t="s">
        <v>14</v>
      </c>
      <c r="F65" s="1008" t="s">
        <v>15</v>
      </c>
      <c r="G65" s="1008" t="s">
        <v>16</v>
      </c>
      <c r="H65" s="496"/>
      <c r="I65" s="1010" t="s">
        <v>18</v>
      </c>
      <c r="J65" s="765"/>
      <c r="K65" s="780"/>
      <c r="L65" s="765"/>
      <c r="M65" s="780"/>
      <c r="N65" s="765"/>
      <c r="O65" s="780"/>
      <c r="P65" s="765"/>
      <c r="Q65" s="780"/>
      <c r="R65" s="765"/>
      <c r="S65" s="780"/>
      <c r="T65" s="765"/>
      <c r="U65" s="780"/>
      <c r="V65" s="737"/>
      <c r="W65" s="740"/>
      <c r="X65" s="1002"/>
      <c r="Y65" s="746"/>
    </row>
    <row r="66" spans="2:32" ht="217" customHeight="1">
      <c r="B66" s="1007"/>
      <c r="C66" s="1007"/>
      <c r="D66" s="1009"/>
      <c r="E66" s="1009"/>
      <c r="F66" s="1009"/>
      <c r="G66" s="1009"/>
      <c r="H66" s="497" t="s">
        <v>96</v>
      </c>
      <c r="I66" s="1011"/>
      <c r="J66" s="766"/>
      <c r="K66" s="781"/>
      <c r="L66" s="766"/>
      <c r="M66" s="781"/>
      <c r="N66" s="766"/>
      <c r="O66" s="781"/>
      <c r="P66" s="766"/>
      <c r="Q66" s="781"/>
      <c r="R66" s="766"/>
      <c r="S66" s="781"/>
      <c r="T66" s="766"/>
      <c r="U66" s="781"/>
      <c r="V66" s="738"/>
      <c r="W66" s="741"/>
      <c r="X66" s="1003"/>
      <c r="Y66" s="747"/>
    </row>
    <row r="67" spans="2:32" ht="99" customHeight="1">
      <c r="B67" s="503" t="s">
        <v>805</v>
      </c>
      <c r="C67" s="503" t="s">
        <v>806</v>
      </c>
      <c r="D67" s="499">
        <v>0</v>
      </c>
      <c r="E67" s="498">
        <v>1</v>
      </c>
      <c r="F67" s="499">
        <v>0</v>
      </c>
      <c r="G67" s="498">
        <v>0</v>
      </c>
      <c r="H67" s="134">
        <v>0</v>
      </c>
      <c r="I67" s="507" t="s">
        <v>735</v>
      </c>
      <c r="J67" s="90"/>
      <c r="K67" s="90"/>
      <c r="L67" s="90"/>
      <c r="M67" s="90"/>
      <c r="N67" s="90"/>
      <c r="O67" s="90"/>
      <c r="P67" s="90"/>
      <c r="Q67" s="90"/>
      <c r="R67" s="90"/>
      <c r="S67" s="90"/>
      <c r="T67" s="90"/>
      <c r="U67" s="90"/>
      <c r="V67" s="90"/>
      <c r="W67" s="91"/>
      <c r="X67" s="508"/>
      <c r="Y67" s="508"/>
      <c r="Z67" s="73"/>
      <c r="AA67" s="73"/>
      <c r="AB67" s="73"/>
      <c r="AC67" s="73"/>
      <c r="AD67" s="73"/>
      <c r="AE67" s="73"/>
      <c r="AF67" s="73"/>
    </row>
    <row r="68" spans="2:32" ht="86.5" customHeight="1">
      <c r="B68" s="503" t="s">
        <v>807</v>
      </c>
      <c r="C68" s="503" t="s">
        <v>808</v>
      </c>
      <c r="D68" s="499">
        <v>1</v>
      </c>
      <c r="E68" s="498">
        <v>1</v>
      </c>
      <c r="F68" s="499">
        <v>0</v>
      </c>
      <c r="G68" s="498">
        <v>0</v>
      </c>
      <c r="H68" s="134">
        <v>0</v>
      </c>
      <c r="I68" s="507" t="s">
        <v>735</v>
      </c>
      <c r="J68" s="90"/>
      <c r="K68" s="90"/>
      <c r="L68" s="90"/>
      <c r="M68" s="90"/>
      <c r="N68" s="90"/>
      <c r="O68" s="90"/>
      <c r="P68" s="90"/>
      <c r="Q68" s="90"/>
      <c r="R68" s="90"/>
      <c r="S68" s="90"/>
      <c r="T68" s="90"/>
      <c r="U68" s="90"/>
      <c r="V68" s="90"/>
      <c r="W68" s="91"/>
      <c r="X68" s="508"/>
      <c r="Y68" s="508"/>
      <c r="Z68" s="73"/>
      <c r="AA68" s="73"/>
      <c r="AB68" s="73"/>
      <c r="AC68" s="73"/>
      <c r="AD68" s="73"/>
      <c r="AE68" s="73"/>
      <c r="AF68" s="73"/>
    </row>
    <row r="69" spans="2:32" ht="89.5" customHeight="1">
      <c r="B69" s="503" t="s">
        <v>809</v>
      </c>
      <c r="C69" s="509" t="s">
        <v>810</v>
      </c>
      <c r="D69" s="503">
        <v>500</v>
      </c>
      <c r="E69" s="498">
        <v>1200</v>
      </c>
      <c r="F69" s="499">
        <v>400</v>
      </c>
      <c r="G69" s="498">
        <v>630</v>
      </c>
      <c r="H69" s="134" t="s">
        <v>811</v>
      </c>
      <c r="I69" s="130" t="s">
        <v>812</v>
      </c>
      <c r="J69" s="90"/>
      <c r="K69" s="90"/>
      <c r="L69" s="90"/>
      <c r="M69" s="90"/>
      <c r="N69" s="90"/>
      <c r="O69" s="90"/>
      <c r="P69" s="90"/>
      <c r="Q69" s="90"/>
      <c r="R69" s="90"/>
      <c r="S69" s="90"/>
      <c r="T69" s="90"/>
      <c r="U69" s="90"/>
      <c r="V69" s="90"/>
      <c r="W69" s="91"/>
      <c r="X69" s="508"/>
      <c r="Y69" s="508"/>
      <c r="Z69" s="73"/>
      <c r="AA69" s="73"/>
      <c r="AB69" s="73"/>
      <c r="AC69" s="73"/>
      <c r="AD69" s="73"/>
      <c r="AE69" s="73"/>
      <c r="AF69" s="73"/>
    </row>
    <row r="70" spans="2:32" ht="79.5" customHeight="1">
      <c r="B70" s="503" t="s">
        <v>813</v>
      </c>
      <c r="C70" s="509" t="s">
        <v>814</v>
      </c>
      <c r="D70" s="509">
        <v>1</v>
      </c>
      <c r="E70" s="500" t="s">
        <v>815</v>
      </c>
      <c r="F70" s="510">
        <v>1</v>
      </c>
      <c r="G70" s="500">
        <v>1</v>
      </c>
      <c r="H70" s="134" t="s">
        <v>816</v>
      </c>
      <c r="I70" s="130" t="s">
        <v>817</v>
      </c>
      <c r="J70" s="90"/>
      <c r="K70" s="90"/>
      <c r="L70" s="90"/>
      <c r="M70" s="90"/>
      <c r="N70" s="90"/>
      <c r="O70" s="90"/>
      <c r="P70" s="90"/>
      <c r="Q70" s="90"/>
      <c r="R70" s="90"/>
      <c r="S70" s="90"/>
      <c r="T70" s="90"/>
      <c r="U70" s="90"/>
      <c r="V70" s="90"/>
      <c r="W70" s="91"/>
      <c r="X70" s="508"/>
      <c r="Y70" s="508"/>
      <c r="Z70" s="73"/>
      <c r="AA70" s="73"/>
      <c r="AB70" s="73"/>
      <c r="AC70" s="73"/>
      <c r="AD70" s="73"/>
      <c r="AE70" s="73"/>
      <c r="AF70" s="73"/>
    </row>
    <row r="71" spans="2:32" ht="92.5" customHeight="1">
      <c r="B71" s="503" t="s">
        <v>818</v>
      </c>
      <c r="C71" s="509" t="s">
        <v>819</v>
      </c>
      <c r="D71" s="503">
        <v>0</v>
      </c>
      <c r="E71" s="498">
        <v>1</v>
      </c>
      <c r="F71" s="499">
        <v>0.5</v>
      </c>
      <c r="G71" s="498">
        <v>0.9</v>
      </c>
      <c r="H71" s="134" t="s">
        <v>820</v>
      </c>
      <c r="I71" s="130" t="s">
        <v>821</v>
      </c>
      <c r="J71" s="90"/>
      <c r="K71" s="90"/>
      <c r="L71" s="90"/>
      <c r="M71" s="90"/>
      <c r="N71" s="90"/>
      <c r="O71" s="90"/>
      <c r="P71" s="90"/>
      <c r="Q71" s="90"/>
      <c r="R71" s="90"/>
      <c r="S71" s="90"/>
      <c r="T71" s="90"/>
      <c r="U71" s="90"/>
      <c r="V71" s="90"/>
      <c r="W71" s="91"/>
      <c r="X71" s="508"/>
      <c r="Y71" s="508"/>
      <c r="Z71" s="73"/>
      <c r="AA71" s="73"/>
      <c r="AB71" s="73"/>
      <c r="AC71" s="73"/>
      <c r="AD71" s="73"/>
      <c r="AE71" s="73"/>
      <c r="AF71" s="73"/>
    </row>
    <row r="72" spans="2:32" ht="105" customHeight="1">
      <c r="B72" s="503" t="s">
        <v>822</v>
      </c>
      <c r="C72" s="509" t="s">
        <v>823</v>
      </c>
      <c r="D72" s="503">
        <v>0</v>
      </c>
      <c r="E72" s="498">
        <v>3</v>
      </c>
      <c r="F72" s="499">
        <v>0</v>
      </c>
      <c r="G72" s="498">
        <v>0</v>
      </c>
      <c r="H72" s="134">
        <v>0</v>
      </c>
      <c r="I72" s="130" t="s">
        <v>735</v>
      </c>
      <c r="J72" s="90"/>
      <c r="K72" s="90"/>
      <c r="L72" s="90"/>
      <c r="M72" s="90"/>
      <c r="N72" s="90"/>
      <c r="O72" s="90"/>
      <c r="P72" s="90"/>
      <c r="Q72" s="90"/>
      <c r="R72" s="90"/>
      <c r="S72" s="90"/>
      <c r="T72" s="90"/>
      <c r="U72" s="90"/>
      <c r="V72" s="90"/>
      <c r="W72" s="91"/>
      <c r="X72" s="508"/>
      <c r="Y72" s="508"/>
      <c r="Z72" s="73"/>
      <c r="AA72" s="73"/>
      <c r="AB72" s="73"/>
      <c r="AC72" s="73"/>
      <c r="AD72" s="73"/>
      <c r="AE72" s="73"/>
      <c r="AF72" s="73"/>
    </row>
    <row r="73" spans="2:32" ht="88" customHeight="1">
      <c r="B73" s="503" t="s">
        <v>824</v>
      </c>
      <c r="C73" s="511" t="s">
        <v>825</v>
      </c>
      <c r="D73" s="503">
        <v>1</v>
      </c>
      <c r="E73" s="498">
        <v>1</v>
      </c>
      <c r="F73" s="499">
        <v>0</v>
      </c>
      <c r="G73" s="498">
        <v>0</v>
      </c>
      <c r="H73" s="134">
        <v>0</v>
      </c>
      <c r="I73" s="504" t="s">
        <v>735</v>
      </c>
      <c r="J73" s="90"/>
      <c r="K73" s="90"/>
      <c r="L73" s="90"/>
      <c r="M73" s="90"/>
      <c r="N73" s="90"/>
      <c r="O73" s="90"/>
      <c r="P73" s="90"/>
      <c r="Q73" s="90"/>
      <c r="R73" s="90"/>
      <c r="S73" s="90"/>
      <c r="T73" s="90"/>
      <c r="U73" s="90"/>
      <c r="V73" s="90"/>
      <c r="W73" s="91"/>
      <c r="X73" s="508"/>
      <c r="Y73" s="508"/>
      <c r="Z73" s="73"/>
      <c r="AA73" s="73"/>
      <c r="AB73" s="73"/>
      <c r="AC73" s="73"/>
      <c r="AD73" s="73"/>
      <c r="AE73" s="73"/>
      <c r="AF73" s="73"/>
    </row>
    <row r="74" spans="2:32" ht="94.5" customHeight="1">
      <c r="B74" s="503" t="s">
        <v>826</v>
      </c>
      <c r="C74" s="509" t="s">
        <v>827</v>
      </c>
      <c r="D74" s="503">
        <v>0</v>
      </c>
      <c r="E74" s="498">
        <v>1</v>
      </c>
      <c r="F74" s="510">
        <v>1</v>
      </c>
      <c r="G74" s="500">
        <v>1</v>
      </c>
      <c r="H74" s="134" t="s">
        <v>828</v>
      </c>
      <c r="I74" s="130" t="s">
        <v>829</v>
      </c>
      <c r="J74" s="90"/>
      <c r="K74" s="90"/>
      <c r="L74" s="90"/>
      <c r="M74" s="90"/>
      <c r="N74" s="90"/>
      <c r="O74" s="90"/>
      <c r="P74" s="90"/>
      <c r="Q74" s="90"/>
      <c r="R74" s="90"/>
      <c r="S74" s="90"/>
      <c r="T74" s="90"/>
      <c r="U74" s="90"/>
      <c r="V74" s="90"/>
      <c r="W74" s="91"/>
      <c r="X74" s="508"/>
      <c r="Y74" s="508"/>
      <c r="Z74" s="73"/>
      <c r="AA74" s="73"/>
      <c r="AB74" s="73"/>
      <c r="AC74" s="73"/>
      <c r="AD74" s="73"/>
      <c r="AE74" s="73"/>
      <c r="AF74" s="73"/>
    </row>
    <row r="75" spans="2:32" ht="85" customHeight="1">
      <c r="B75" s="503" t="s">
        <v>830</v>
      </c>
      <c r="C75" s="512" t="s">
        <v>831</v>
      </c>
      <c r="D75" s="503">
        <v>500</v>
      </c>
      <c r="E75" s="498">
        <v>1600</v>
      </c>
      <c r="F75" s="499">
        <v>0</v>
      </c>
      <c r="G75" s="498">
        <v>0</v>
      </c>
      <c r="H75" s="134">
        <v>0</v>
      </c>
      <c r="I75" s="504" t="s">
        <v>735</v>
      </c>
      <c r="J75" s="90"/>
      <c r="K75" s="90"/>
      <c r="L75" s="90"/>
      <c r="M75" s="90"/>
      <c r="N75" s="90"/>
      <c r="O75" s="90"/>
      <c r="P75" s="90"/>
      <c r="Q75" s="90"/>
      <c r="R75" s="90"/>
      <c r="S75" s="90"/>
      <c r="T75" s="90"/>
      <c r="U75" s="90"/>
      <c r="V75" s="90"/>
      <c r="W75" s="91"/>
      <c r="X75" s="508"/>
      <c r="Y75" s="508"/>
      <c r="Z75" s="73"/>
      <c r="AA75" s="73"/>
      <c r="AB75" s="73"/>
      <c r="AC75" s="73"/>
      <c r="AD75" s="73"/>
      <c r="AE75" s="73"/>
      <c r="AF75" s="73"/>
    </row>
    <row r="76" spans="2:32" ht="87" customHeight="1">
      <c r="B76" s="503" t="s">
        <v>832</v>
      </c>
      <c r="C76" s="509" t="s">
        <v>833</v>
      </c>
      <c r="D76" s="503">
        <v>1</v>
      </c>
      <c r="E76" s="498">
        <v>1</v>
      </c>
      <c r="F76" s="499">
        <v>0</v>
      </c>
      <c r="G76" s="498">
        <v>0</v>
      </c>
      <c r="H76" s="134">
        <v>0</v>
      </c>
      <c r="I76" s="504" t="s">
        <v>735</v>
      </c>
      <c r="J76" s="90"/>
      <c r="K76" s="90"/>
      <c r="L76" s="90"/>
      <c r="M76" s="90"/>
      <c r="N76" s="90"/>
      <c r="O76" s="90"/>
      <c r="P76" s="90"/>
      <c r="Q76" s="90"/>
      <c r="R76" s="90"/>
      <c r="S76" s="90"/>
      <c r="T76" s="90"/>
      <c r="U76" s="90"/>
      <c r="V76" s="90"/>
      <c r="W76" s="91"/>
      <c r="X76" s="508"/>
      <c r="Y76" s="508"/>
      <c r="Z76" s="73"/>
      <c r="AA76" s="73"/>
      <c r="AB76" s="73"/>
    </row>
    <row r="77" spans="2:32" ht="88" customHeight="1">
      <c r="B77" s="503" t="s">
        <v>834</v>
      </c>
      <c r="C77" s="509" t="s">
        <v>835</v>
      </c>
      <c r="D77" s="503">
        <v>120</v>
      </c>
      <c r="E77" s="498">
        <v>120</v>
      </c>
      <c r="F77" s="499">
        <v>30</v>
      </c>
      <c r="G77" s="499">
        <v>70</v>
      </c>
      <c r="H77" s="134"/>
      <c r="I77" s="130" t="s">
        <v>836</v>
      </c>
      <c r="J77" s="90"/>
      <c r="K77" s="90"/>
      <c r="L77" s="90"/>
      <c r="M77" s="90"/>
      <c r="N77" s="90"/>
      <c r="O77" s="90"/>
      <c r="P77" s="90"/>
      <c r="Q77" s="90"/>
      <c r="R77" s="90"/>
      <c r="S77" s="90"/>
      <c r="T77" s="90"/>
      <c r="U77" s="90"/>
      <c r="V77" s="90"/>
      <c r="W77" s="91"/>
      <c r="X77" s="508"/>
      <c r="Y77" s="508"/>
      <c r="Z77" s="73"/>
      <c r="AA77" s="73"/>
      <c r="AB77" s="73"/>
    </row>
    <row r="78" spans="2:32" ht="92.5" customHeight="1">
      <c r="B78" s="503" t="s">
        <v>837</v>
      </c>
      <c r="C78" s="511" t="s">
        <v>838</v>
      </c>
      <c r="D78" s="509">
        <v>1</v>
      </c>
      <c r="E78" s="500">
        <v>1</v>
      </c>
      <c r="F78" s="499">
        <v>1</v>
      </c>
      <c r="G78" s="499">
        <v>1</v>
      </c>
      <c r="H78" s="134"/>
      <c r="I78" s="130" t="s">
        <v>839</v>
      </c>
      <c r="J78" s="90"/>
      <c r="K78" s="90"/>
      <c r="L78" s="90">
        <v>152144127</v>
      </c>
      <c r="M78" s="90">
        <f>94404821.4+74871618</f>
        <v>169276439.40000001</v>
      </c>
      <c r="N78" s="90"/>
      <c r="O78" s="90"/>
      <c r="P78" s="90"/>
      <c r="Q78" s="90"/>
      <c r="R78" s="90"/>
      <c r="S78" s="90"/>
      <c r="T78" s="90"/>
      <c r="U78" s="90"/>
      <c r="V78" s="90"/>
      <c r="W78" s="91"/>
      <c r="X78" s="489">
        <v>15386</v>
      </c>
      <c r="Y78" s="508"/>
      <c r="Z78" s="73"/>
      <c r="AA78" s="73"/>
      <c r="AB78" s="73"/>
    </row>
    <row r="79" spans="2:32" ht="83.5" customHeight="1">
      <c r="B79" s="503" t="s">
        <v>840</v>
      </c>
      <c r="C79" s="509" t="s">
        <v>841</v>
      </c>
      <c r="D79" s="513">
        <v>16</v>
      </c>
      <c r="E79" s="514">
        <v>16</v>
      </c>
      <c r="F79" s="515">
        <v>4</v>
      </c>
      <c r="G79" s="513">
        <v>4</v>
      </c>
      <c r="H79" s="130"/>
      <c r="I79" s="130" t="s">
        <v>842</v>
      </c>
      <c r="J79" s="90"/>
      <c r="K79" s="90"/>
      <c r="L79" s="90"/>
      <c r="M79" s="90"/>
      <c r="N79" s="90"/>
      <c r="O79" s="90"/>
      <c r="P79" s="90"/>
      <c r="Q79" s="90"/>
      <c r="R79" s="90"/>
      <c r="S79" s="90"/>
      <c r="T79" s="90"/>
      <c r="U79" s="90"/>
      <c r="V79" s="90"/>
      <c r="W79" s="91"/>
      <c r="X79" s="508"/>
      <c r="Y79" s="508"/>
      <c r="Z79" s="73"/>
      <c r="AA79" s="73"/>
      <c r="AB79" s="73"/>
    </row>
    <row r="80" spans="2:32" ht="193.5" customHeight="1">
      <c r="B80" s="503" t="s">
        <v>843</v>
      </c>
      <c r="C80" s="509" t="s">
        <v>841</v>
      </c>
      <c r="D80" s="503">
        <v>16</v>
      </c>
      <c r="E80" s="498">
        <v>16</v>
      </c>
      <c r="F80" s="499">
        <v>1</v>
      </c>
      <c r="G80" s="499">
        <v>1</v>
      </c>
      <c r="H80" s="492"/>
      <c r="I80" s="492" t="s">
        <v>844</v>
      </c>
      <c r="J80" s="79"/>
      <c r="K80" s="79"/>
      <c r="L80" s="79"/>
      <c r="M80" s="79"/>
      <c r="N80" s="79"/>
      <c r="O80" s="79"/>
      <c r="P80" s="80"/>
      <c r="Q80" s="80"/>
      <c r="R80" s="80"/>
      <c r="S80" s="80"/>
      <c r="T80" s="80"/>
      <c r="U80" s="80"/>
      <c r="V80" s="80"/>
      <c r="W80" s="81"/>
      <c r="X80" s="516"/>
      <c r="Y80" s="82"/>
    </row>
    <row r="81" spans="1:26" ht="63.65" customHeight="1">
      <c r="B81" s="517" t="s">
        <v>845</v>
      </c>
      <c r="C81" s="517" t="s">
        <v>846</v>
      </c>
      <c r="D81" s="517">
        <v>1</v>
      </c>
      <c r="E81" s="498">
        <v>4</v>
      </c>
      <c r="F81" s="518">
        <v>1</v>
      </c>
      <c r="G81" s="498">
        <v>1</v>
      </c>
      <c r="H81" s="519" t="s">
        <v>847</v>
      </c>
      <c r="I81" s="492" t="s">
        <v>848</v>
      </c>
      <c r="J81" s="79"/>
      <c r="K81" s="79"/>
      <c r="L81" s="79"/>
      <c r="M81" s="79"/>
      <c r="N81" s="79"/>
      <c r="O81" s="79"/>
      <c r="P81" s="80"/>
      <c r="Q81" s="80"/>
      <c r="R81" s="80"/>
      <c r="S81" s="80"/>
      <c r="T81" s="80"/>
      <c r="U81" s="80"/>
      <c r="V81" s="80"/>
      <c r="W81" s="81"/>
      <c r="X81" s="516"/>
      <c r="Y81" s="83"/>
    </row>
    <row r="82" spans="1:26" ht="28" customHeight="1">
      <c r="B82" s="1004" t="s">
        <v>849</v>
      </c>
      <c r="C82" s="1004"/>
      <c r="D82" s="1004"/>
      <c r="E82" s="1004"/>
      <c r="F82" s="1004"/>
      <c r="G82" s="1004"/>
      <c r="H82" s="1004"/>
      <c r="I82" s="1004"/>
      <c r="J82" s="764">
        <f t="shared" ref="J82:U82" si="8">SUM(J87:J98)</f>
        <v>0</v>
      </c>
      <c r="K82" s="779">
        <f t="shared" si="8"/>
        <v>0</v>
      </c>
      <c r="L82" s="764">
        <f t="shared" si="8"/>
        <v>795225616</v>
      </c>
      <c r="M82" s="779">
        <f t="shared" si="8"/>
        <v>1283208209.5999999</v>
      </c>
      <c r="N82" s="764">
        <f t="shared" si="8"/>
        <v>0</v>
      </c>
      <c r="O82" s="779">
        <f t="shared" si="8"/>
        <v>0</v>
      </c>
      <c r="P82" s="764">
        <f t="shared" si="8"/>
        <v>0</v>
      </c>
      <c r="Q82" s="779">
        <f t="shared" si="8"/>
        <v>0</v>
      </c>
      <c r="R82" s="764">
        <f t="shared" si="8"/>
        <v>0</v>
      </c>
      <c r="S82" s="779">
        <f t="shared" si="8"/>
        <v>0</v>
      </c>
      <c r="T82" s="764">
        <f t="shared" si="8"/>
        <v>0</v>
      </c>
      <c r="U82" s="779">
        <f t="shared" si="8"/>
        <v>0</v>
      </c>
      <c r="V82" s="736">
        <f>+J82+L82+N82+P82+R82+T82</f>
        <v>795225616</v>
      </c>
      <c r="W82" s="739">
        <f>+K82+M82+O82+Q82+S82+U82</f>
        <v>1283208209.5999999</v>
      </c>
      <c r="X82" s="1012"/>
      <c r="Y82" s="745"/>
    </row>
    <row r="83" spans="1:26" ht="28" customHeight="1">
      <c r="B83" s="1004" t="s">
        <v>751</v>
      </c>
      <c r="C83" s="1004"/>
      <c r="D83" s="1004"/>
      <c r="E83" s="1004"/>
      <c r="F83" s="1004"/>
      <c r="G83" s="1004"/>
      <c r="H83" s="1004"/>
      <c r="I83" s="1004"/>
      <c r="J83" s="765"/>
      <c r="K83" s="780"/>
      <c r="L83" s="765"/>
      <c r="M83" s="780"/>
      <c r="N83" s="765"/>
      <c r="O83" s="780"/>
      <c r="P83" s="765"/>
      <c r="Q83" s="780"/>
      <c r="R83" s="765"/>
      <c r="S83" s="780"/>
      <c r="T83" s="765"/>
      <c r="U83" s="780"/>
      <c r="V83" s="737"/>
      <c r="W83" s="740"/>
      <c r="X83" s="1002"/>
      <c r="Y83" s="746"/>
    </row>
    <row r="84" spans="1:26" ht="29" customHeight="1">
      <c r="B84" s="1004" t="s">
        <v>850</v>
      </c>
      <c r="C84" s="1004"/>
      <c r="D84" s="1004"/>
      <c r="E84" s="1004"/>
      <c r="F84" s="1004"/>
      <c r="G84" s="1004"/>
      <c r="H84" s="1004"/>
      <c r="I84" s="1004"/>
      <c r="J84" s="765"/>
      <c r="K84" s="780"/>
      <c r="L84" s="765"/>
      <c r="M84" s="780"/>
      <c r="N84" s="765"/>
      <c r="O84" s="780"/>
      <c r="P84" s="765"/>
      <c r="Q84" s="780"/>
      <c r="R84" s="765"/>
      <c r="S84" s="780"/>
      <c r="T84" s="765"/>
      <c r="U84" s="780"/>
      <c r="V84" s="737"/>
      <c r="W84" s="740"/>
      <c r="X84" s="1002"/>
      <c r="Y84" s="746"/>
    </row>
    <row r="85" spans="1:26" ht="15.5" customHeight="1">
      <c r="B85" s="1006" t="s">
        <v>11</v>
      </c>
      <c r="C85" s="1006" t="s">
        <v>12</v>
      </c>
      <c r="D85" s="1008" t="s">
        <v>13</v>
      </c>
      <c r="E85" s="1008" t="s">
        <v>14</v>
      </c>
      <c r="F85" s="1008" t="s">
        <v>15</v>
      </c>
      <c r="G85" s="1008" t="s">
        <v>16</v>
      </c>
      <c r="H85" s="496"/>
      <c r="I85" s="1010" t="s">
        <v>18</v>
      </c>
      <c r="J85" s="765"/>
      <c r="K85" s="780"/>
      <c r="L85" s="765"/>
      <c r="M85" s="780"/>
      <c r="N85" s="765"/>
      <c r="O85" s="780"/>
      <c r="P85" s="765"/>
      <c r="Q85" s="780"/>
      <c r="R85" s="765"/>
      <c r="S85" s="780"/>
      <c r="T85" s="765"/>
      <c r="U85" s="780"/>
      <c r="V85" s="737"/>
      <c r="W85" s="740"/>
      <c r="X85" s="1002"/>
      <c r="Y85" s="746"/>
    </row>
    <row r="86" spans="1:26" ht="168.5" customHeight="1">
      <c r="B86" s="1007"/>
      <c r="C86" s="1007"/>
      <c r="D86" s="1009"/>
      <c r="E86" s="1009"/>
      <c r="F86" s="1009"/>
      <c r="G86" s="1009"/>
      <c r="H86" s="497" t="s">
        <v>96</v>
      </c>
      <c r="I86" s="1011"/>
      <c r="J86" s="766"/>
      <c r="K86" s="781"/>
      <c r="L86" s="766"/>
      <c r="M86" s="781"/>
      <c r="N86" s="766"/>
      <c r="O86" s="781"/>
      <c r="P86" s="766"/>
      <c r="Q86" s="781"/>
      <c r="R86" s="766"/>
      <c r="S86" s="781"/>
      <c r="T86" s="766"/>
      <c r="U86" s="781"/>
      <c r="V86" s="738"/>
      <c r="W86" s="741"/>
      <c r="X86" s="1003"/>
      <c r="Y86" s="747"/>
    </row>
    <row r="87" spans="1:26" ht="105" customHeight="1">
      <c r="B87" s="521" t="s">
        <v>851</v>
      </c>
      <c r="C87" s="522" t="s">
        <v>852</v>
      </c>
      <c r="D87" s="521">
        <v>700</v>
      </c>
      <c r="E87" s="523">
        <v>700</v>
      </c>
      <c r="F87" s="499">
        <v>33</v>
      </c>
      <c r="G87" s="499">
        <v>30</v>
      </c>
      <c r="H87" s="140" t="s">
        <v>853</v>
      </c>
      <c r="I87" s="501" t="s">
        <v>854</v>
      </c>
      <c r="J87" s="524"/>
      <c r="K87" s="89"/>
      <c r="L87" s="89"/>
      <c r="M87" s="89"/>
      <c r="N87" s="89"/>
      <c r="O87" s="525"/>
      <c r="P87" s="90"/>
      <c r="Q87" s="90"/>
      <c r="R87" s="90"/>
      <c r="S87" s="90"/>
      <c r="T87" s="90"/>
      <c r="U87" s="90"/>
      <c r="V87" s="90"/>
      <c r="W87" s="91"/>
      <c r="X87" s="38"/>
      <c r="Y87" s="38"/>
      <c r="Z87" s="88"/>
    </row>
    <row r="88" spans="1:26" ht="66" customHeight="1">
      <c r="B88" s="503" t="s">
        <v>855</v>
      </c>
      <c r="C88" s="509" t="s">
        <v>856</v>
      </c>
      <c r="D88" s="503">
        <v>0</v>
      </c>
      <c r="E88" s="498">
        <v>1</v>
      </c>
      <c r="F88" s="499">
        <v>0</v>
      </c>
      <c r="G88" s="526">
        <v>0</v>
      </c>
      <c r="H88" s="488">
        <v>0</v>
      </c>
      <c r="I88" s="527" t="s">
        <v>735</v>
      </c>
      <c r="J88" s="528"/>
      <c r="K88" s="40"/>
      <c r="L88" s="40"/>
      <c r="M88" s="40"/>
      <c r="N88" s="40"/>
      <c r="O88" s="40"/>
      <c r="P88" s="49"/>
      <c r="Q88" s="49"/>
      <c r="R88" s="49"/>
      <c r="S88" s="49"/>
      <c r="T88" s="49"/>
      <c r="U88" s="49"/>
      <c r="V88" s="49"/>
      <c r="W88" s="76"/>
      <c r="X88" s="98"/>
      <c r="Y88" s="98"/>
      <c r="Z88" s="88"/>
    </row>
    <row r="89" spans="1:26" ht="58.5" customHeight="1">
      <c r="B89" s="503" t="s">
        <v>857</v>
      </c>
      <c r="C89" s="503" t="s">
        <v>858</v>
      </c>
      <c r="D89" s="503">
        <v>0</v>
      </c>
      <c r="E89" s="498">
        <v>1</v>
      </c>
      <c r="F89" s="499">
        <v>0</v>
      </c>
      <c r="G89" s="498">
        <v>0</v>
      </c>
      <c r="H89" s="488">
        <v>0</v>
      </c>
      <c r="I89" s="527" t="s">
        <v>735</v>
      </c>
      <c r="J89" s="40"/>
      <c r="K89" s="40"/>
      <c r="L89" s="40"/>
      <c r="M89" s="40"/>
      <c r="N89" s="40"/>
      <c r="O89" s="40"/>
      <c r="P89" s="49"/>
      <c r="Q89" s="49"/>
      <c r="R89" s="49"/>
      <c r="S89" s="49"/>
      <c r="T89" s="49"/>
      <c r="U89" s="49"/>
      <c r="V89" s="49"/>
      <c r="W89" s="76"/>
      <c r="X89" s="98"/>
      <c r="Y89" s="98"/>
      <c r="Z89" s="88"/>
    </row>
    <row r="90" spans="1:26" ht="66" customHeight="1">
      <c r="B90" s="503" t="s">
        <v>859</v>
      </c>
      <c r="C90" s="503" t="s">
        <v>860</v>
      </c>
      <c r="D90" s="503">
        <v>0</v>
      </c>
      <c r="E90" s="498">
        <v>1</v>
      </c>
      <c r="F90" s="499">
        <v>0</v>
      </c>
      <c r="G90" s="498">
        <v>0</v>
      </c>
      <c r="H90" s="488">
        <v>0</v>
      </c>
      <c r="I90" s="527" t="s">
        <v>735</v>
      </c>
      <c r="J90" s="40"/>
      <c r="K90" s="40"/>
      <c r="L90" s="40"/>
      <c r="M90" s="40"/>
      <c r="N90" s="40"/>
      <c r="O90" s="40"/>
      <c r="P90" s="49"/>
      <c r="Q90" s="49"/>
      <c r="R90" s="49"/>
      <c r="S90" s="49"/>
      <c r="T90" s="49"/>
      <c r="U90" s="49"/>
      <c r="V90" s="49"/>
      <c r="W90" s="76"/>
      <c r="X90" s="529"/>
      <c r="Y90" s="98"/>
      <c r="Z90" s="88"/>
    </row>
    <row r="91" spans="1:26" ht="45" customHeight="1">
      <c r="B91" s="503" t="s">
        <v>861</v>
      </c>
      <c r="C91" s="503" t="s">
        <v>862</v>
      </c>
      <c r="D91" s="503">
        <v>0</v>
      </c>
      <c r="E91" s="498">
        <v>1</v>
      </c>
      <c r="F91" s="499">
        <v>0</v>
      </c>
      <c r="G91" s="498">
        <v>0</v>
      </c>
      <c r="H91" s="488">
        <v>0</v>
      </c>
      <c r="I91" s="527" t="s">
        <v>735</v>
      </c>
      <c r="J91" s="40"/>
      <c r="K91" s="40"/>
      <c r="L91" s="40"/>
      <c r="M91" s="40"/>
      <c r="N91" s="40"/>
      <c r="O91" s="40"/>
      <c r="P91" s="49"/>
      <c r="Q91" s="49"/>
      <c r="R91" s="49"/>
      <c r="S91" s="49"/>
      <c r="T91" s="49"/>
      <c r="U91" s="49"/>
      <c r="V91" s="49"/>
      <c r="W91" s="76"/>
      <c r="X91" s="98"/>
      <c r="Y91" s="98"/>
      <c r="Z91" s="88"/>
    </row>
    <row r="92" spans="1:26" ht="51" customHeight="1">
      <c r="B92" s="503" t="s">
        <v>863</v>
      </c>
      <c r="C92" s="511" t="s">
        <v>864</v>
      </c>
      <c r="D92" s="503">
        <v>1</v>
      </c>
      <c r="E92" s="498">
        <v>1</v>
      </c>
      <c r="F92" s="499">
        <v>0</v>
      </c>
      <c r="G92" s="498">
        <v>0</v>
      </c>
      <c r="H92" s="488">
        <v>0</v>
      </c>
      <c r="I92" s="527" t="s">
        <v>735</v>
      </c>
      <c r="J92" s="40"/>
      <c r="K92" s="40"/>
      <c r="L92" s="40"/>
      <c r="M92" s="40"/>
      <c r="N92" s="40"/>
      <c r="O92" s="40"/>
      <c r="P92" s="49"/>
      <c r="Q92" s="49"/>
      <c r="R92" s="49"/>
      <c r="S92" s="49"/>
      <c r="T92" s="49"/>
      <c r="U92" s="49"/>
      <c r="V92" s="49"/>
      <c r="W92" s="76"/>
      <c r="X92" s="529"/>
      <c r="Y92" s="98"/>
      <c r="Z92" s="88"/>
    </row>
    <row r="93" spans="1:26" ht="98" customHeight="1">
      <c r="B93" s="503" t="s">
        <v>865</v>
      </c>
      <c r="C93" s="511" t="s">
        <v>838</v>
      </c>
      <c r="D93" s="509">
        <v>1</v>
      </c>
      <c r="E93" s="500">
        <v>1</v>
      </c>
      <c r="F93" s="500">
        <v>1</v>
      </c>
      <c r="G93" s="500">
        <v>1</v>
      </c>
      <c r="H93" s="488">
        <v>0</v>
      </c>
      <c r="I93" s="78" t="s">
        <v>866</v>
      </c>
      <c r="J93" s="40"/>
      <c r="K93" s="40"/>
      <c r="L93" s="426">
        <v>29264408</v>
      </c>
      <c r="M93" s="426">
        <f>10798373.8+29264408</f>
        <v>40062781.799999997</v>
      </c>
      <c r="N93" s="40"/>
      <c r="O93" s="40"/>
      <c r="P93" s="49"/>
      <c r="Q93" s="49"/>
      <c r="R93" s="49"/>
      <c r="S93" s="49"/>
      <c r="T93" s="49"/>
      <c r="U93" s="49"/>
      <c r="V93" s="49"/>
      <c r="W93" s="76"/>
      <c r="X93" s="489">
        <v>15386</v>
      </c>
      <c r="Y93" s="98"/>
      <c r="Z93" s="88"/>
    </row>
    <row r="94" spans="1:26" ht="65.5" customHeight="1">
      <c r="B94" s="503" t="s">
        <v>867</v>
      </c>
      <c r="C94" s="503" t="s">
        <v>868</v>
      </c>
      <c r="D94" s="509">
        <v>0.5</v>
      </c>
      <c r="E94" s="500">
        <v>1</v>
      </c>
      <c r="F94" s="530">
        <v>0.05</v>
      </c>
      <c r="G94" s="531">
        <v>0.05</v>
      </c>
      <c r="H94" s="488">
        <v>0</v>
      </c>
      <c r="I94" s="532" t="s">
        <v>869</v>
      </c>
      <c r="J94" s="40"/>
      <c r="K94" s="40"/>
      <c r="L94" s="40"/>
      <c r="M94" s="40"/>
      <c r="N94" s="40"/>
      <c r="O94" s="40"/>
      <c r="P94" s="49"/>
      <c r="Q94" s="49"/>
      <c r="R94" s="49"/>
      <c r="S94" s="49"/>
      <c r="T94" s="49"/>
      <c r="U94" s="49"/>
      <c r="V94" s="49"/>
      <c r="W94" s="76"/>
      <c r="X94" s="98"/>
      <c r="Y94" s="98"/>
      <c r="Z94" s="88"/>
    </row>
    <row r="95" spans="1:26" ht="60.5" hidden="1" customHeight="1">
      <c r="A95" s="73"/>
      <c r="B95" s="503" t="s">
        <v>870</v>
      </c>
      <c r="C95" s="503" t="s">
        <v>868</v>
      </c>
      <c r="D95" s="509">
        <v>0.1</v>
      </c>
      <c r="E95" s="500">
        <v>1</v>
      </c>
      <c r="F95" s="510"/>
      <c r="G95" s="500"/>
      <c r="H95" s="533"/>
      <c r="I95" s="534"/>
      <c r="J95" s="40"/>
      <c r="K95" s="40"/>
      <c r="L95" s="40"/>
      <c r="M95" s="40"/>
      <c r="N95" s="40"/>
      <c r="O95" s="535"/>
      <c r="P95" s="49"/>
      <c r="Q95" s="49"/>
      <c r="R95" s="49"/>
      <c r="S95" s="49"/>
      <c r="T95" s="49"/>
      <c r="U95" s="49"/>
      <c r="V95" s="49"/>
      <c r="W95" s="76"/>
      <c r="X95" s="529"/>
      <c r="Y95" s="98"/>
      <c r="Z95" s="88"/>
    </row>
    <row r="96" spans="1:26" ht="108" customHeight="1">
      <c r="B96" s="503" t="s">
        <v>871</v>
      </c>
      <c r="C96" s="503" t="s">
        <v>872</v>
      </c>
      <c r="D96" s="503">
        <v>1200</v>
      </c>
      <c r="E96" s="498">
        <v>1250</v>
      </c>
      <c r="F96" s="499">
        <v>23</v>
      </c>
      <c r="G96" s="499">
        <v>23</v>
      </c>
      <c r="H96" s="78" t="s">
        <v>873</v>
      </c>
      <c r="I96" s="505" t="s">
        <v>874</v>
      </c>
      <c r="J96" s="104"/>
      <c r="K96" s="104"/>
      <c r="L96" s="104"/>
      <c r="M96" s="104"/>
      <c r="N96" s="104"/>
      <c r="O96" s="104"/>
      <c r="P96" s="43"/>
      <c r="Q96" s="43"/>
      <c r="R96" s="43"/>
      <c r="S96" s="43"/>
      <c r="T96" s="43"/>
      <c r="U96" s="43"/>
      <c r="V96" s="43"/>
      <c r="W96" s="105"/>
      <c r="X96" s="106"/>
      <c r="Y96" s="106"/>
      <c r="Z96" s="88"/>
    </row>
    <row r="97" spans="2:32" ht="113.5" customHeight="1">
      <c r="B97" s="503" t="s">
        <v>875</v>
      </c>
      <c r="C97" s="511" t="s">
        <v>838</v>
      </c>
      <c r="D97" s="509">
        <v>1</v>
      </c>
      <c r="E97" s="500">
        <v>1</v>
      </c>
      <c r="F97" s="536">
        <v>1</v>
      </c>
      <c r="G97" s="536">
        <v>1</v>
      </c>
      <c r="H97" s="78" t="s">
        <v>876</v>
      </c>
      <c r="I97" s="537" t="s">
        <v>877</v>
      </c>
      <c r="J97" s="104"/>
      <c r="K97" s="104"/>
      <c r="L97" s="459">
        <v>149161208</v>
      </c>
      <c r="M97" s="459">
        <f>24359882.8+148661208</f>
        <v>173021090.80000001</v>
      </c>
      <c r="N97" s="104"/>
      <c r="O97" s="104"/>
      <c r="P97" s="43"/>
      <c r="Q97" s="43"/>
      <c r="R97" s="43"/>
      <c r="S97" s="43"/>
      <c r="T97" s="43"/>
      <c r="U97" s="43"/>
      <c r="V97" s="43"/>
      <c r="W97" s="105"/>
      <c r="X97" s="489">
        <v>15386</v>
      </c>
      <c r="Y97" s="106"/>
      <c r="Z97" s="88"/>
    </row>
    <row r="98" spans="2:32" ht="114.5" customHeight="1">
      <c r="B98" s="503" t="s">
        <v>239</v>
      </c>
      <c r="C98" s="499" t="s">
        <v>878</v>
      </c>
      <c r="D98" s="499">
        <v>4</v>
      </c>
      <c r="E98" s="498">
        <v>4</v>
      </c>
      <c r="F98" s="536">
        <v>1</v>
      </c>
      <c r="G98" s="536">
        <v>1</v>
      </c>
      <c r="H98" s="532" t="s">
        <v>847</v>
      </c>
      <c r="I98" s="505" t="s">
        <v>879</v>
      </c>
      <c r="J98" s="104"/>
      <c r="K98" s="104"/>
      <c r="L98" s="459">
        <v>616800000</v>
      </c>
      <c r="M98" s="459">
        <f>463581166+606543171</f>
        <v>1070124337</v>
      </c>
      <c r="N98" s="104"/>
      <c r="O98" s="104"/>
      <c r="P98" s="43"/>
      <c r="Q98" s="43"/>
      <c r="R98" s="43"/>
      <c r="S98" s="43"/>
      <c r="T98" s="43"/>
      <c r="U98" s="43"/>
      <c r="V98" s="43"/>
      <c r="W98" s="105"/>
      <c r="X98" s="489">
        <v>15386</v>
      </c>
      <c r="Y98" s="106"/>
      <c r="Z98" s="88"/>
    </row>
    <row r="99" spans="2:32" ht="29" customHeight="1">
      <c r="B99" s="1004" t="s">
        <v>880</v>
      </c>
      <c r="C99" s="1004"/>
      <c r="D99" s="1004"/>
      <c r="E99" s="1004"/>
      <c r="F99" s="1004"/>
      <c r="G99" s="1004"/>
      <c r="H99" s="1004"/>
      <c r="I99" s="1004"/>
      <c r="J99" s="764">
        <f t="shared" ref="J99:U99" si="9">SUM(J104:J120)</f>
        <v>0</v>
      </c>
      <c r="K99" s="733">
        <f t="shared" si="9"/>
        <v>0</v>
      </c>
      <c r="L99" s="764">
        <f t="shared" si="9"/>
        <v>0</v>
      </c>
      <c r="M99" s="733">
        <f t="shared" si="9"/>
        <v>0</v>
      </c>
      <c r="N99" s="764">
        <f t="shared" si="9"/>
        <v>0</v>
      </c>
      <c r="O99" s="733">
        <f>SUM(O104:O120)</f>
        <v>194364387</v>
      </c>
      <c r="P99" s="764">
        <f t="shared" si="9"/>
        <v>0</v>
      </c>
      <c r="Q99" s="733">
        <f t="shared" si="9"/>
        <v>0</v>
      </c>
      <c r="R99" s="764">
        <f t="shared" si="9"/>
        <v>0</v>
      </c>
      <c r="S99" s="733">
        <f t="shared" si="9"/>
        <v>0</v>
      </c>
      <c r="T99" s="764">
        <f t="shared" si="9"/>
        <v>0</v>
      </c>
      <c r="U99" s="733">
        <f t="shared" si="9"/>
        <v>0</v>
      </c>
      <c r="V99" s="736">
        <f>+J99+L99+N99+P99+R99+T99</f>
        <v>0</v>
      </c>
      <c r="W99" s="739">
        <f>+K99+M99+O99+Q99+S99+U99</f>
        <v>194364387</v>
      </c>
      <c r="X99" s="1001"/>
      <c r="Y99" s="745"/>
    </row>
    <row r="100" spans="2:32" ht="27.5" customHeight="1">
      <c r="B100" s="1004" t="s">
        <v>881</v>
      </c>
      <c r="C100" s="1004"/>
      <c r="D100" s="1004"/>
      <c r="E100" s="1004"/>
      <c r="F100" s="1004"/>
      <c r="G100" s="1004"/>
      <c r="H100" s="1004"/>
      <c r="I100" s="1004"/>
      <c r="J100" s="765"/>
      <c r="K100" s="734"/>
      <c r="L100" s="765"/>
      <c r="M100" s="734"/>
      <c r="N100" s="765"/>
      <c r="O100" s="734"/>
      <c r="P100" s="765"/>
      <c r="Q100" s="734"/>
      <c r="R100" s="765"/>
      <c r="S100" s="734"/>
      <c r="T100" s="765"/>
      <c r="U100" s="734"/>
      <c r="V100" s="737"/>
      <c r="W100" s="740"/>
      <c r="X100" s="1002"/>
      <c r="Y100" s="746"/>
    </row>
    <row r="101" spans="2:32" ht="60" customHeight="1">
      <c r="B101" s="1005" t="s">
        <v>882</v>
      </c>
      <c r="C101" s="1005"/>
      <c r="D101" s="1005"/>
      <c r="E101" s="1005"/>
      <c r="F101" s="1005"/>
      <c r="G101" s="1005"/>
      <c r="H101" s="1005"/>
      <c r="I101" s="1005"/>
      <c r="J101" s="765"/>
      <c r="K101" s="734"/>
      <c r="L101" s="765"/>
      <c r="M101" s="734"/>
      <c r="N101" s="765"/>
      <c r="O101" s="734"/>
      <c r="P101" s="765"/>
      <c r="Q101" s="734"/>
      <c r="R101" s="765"/>
      <c r="S101" s="734"/>
      <c r="T101" s="765"/>
      <c r="U101" s="734"/>
      <c r="V101" s="737"/>
      <c r="W101" s="740"/>
      <c r="X101" s="1002"/>
      <c r="Y101" s="746"/>
    </row>
    <row r="102" spans="2:32" ht="15.5">
      <c r="B102" s="1006" t="s">
        <v>11</v>
      </c>
      <c r="C102" s="1006" t="s">
        <v>12</v>
      </c>
      <c r="D102" s="1008" t="s">
        <v>13</v>
      </c>
      <c r="E102" s="1008" t="s">
        <v>14</v>
      </c>
      <c r="F102" s="1008" t="s">
        <v>15</v>
      </c>
      <c r="G102" s="1008" t="s">
        <v>16</v>
      </c>
      <c r="H102" s="496"/>
      <c r="I102" s="1010" t="s">
        <v>18</v>
      </c>
      <c r="J102" s="765"/>
      <c r="K102" s="734"/>
      <c r="L102" s="765"/>
      <c r="M102" s="734"/>
      <c r="N102" s="765"/>
      <c r="O102" s="734"/>
      <c r="P102" s="765"/>
      <c r="Q102" s="734"/>
      <c r="R102" s="765"/>
      <c r="S102" s="734"/>
      <c r="T102" s="765"/>
      <c r="U102" s="734"/>
      <c r="V102" s="737"/>
      <c r="W102" s="740"/>
      <c r="X102" s="1002"/>
      <c r="Y102" s="746"/>
    </row>
    <row r="103" spans="2:32" ht="224" customHeight="1">
      <c r="B103" s="1007"/>
      <c r="C103" s="1007"/>
      <c r="D103" s="1009"/>
      <c r="E103" s="1009"/>
      <c r="F103" s="1009"/>
      <c r="G103" s="1009"/>
      <c r="H103" s="497" t="s">
        <v>96</v>
      </c>
      <c r="I103" s="1011"/>
      <c r="J103" s="766"/>
      <c r="K103" s="735"/>
      <c r="L103" s="766"/>
      <c r="M103" s="735"/>
      <c r="N103" s="766"/>
      <c r="O103" s="735"/>
      <c r="P103" s="766"/>
      <c r="Q103" s="735"/>
      <c r="R103" s="766"/>
      <c r="S103" s="735"/>
      <c r="T103" s="766"/>
      <c r="U103" s="735"/>
      <c r="V103" s="738"/>
      <c r="W103" s="741"/>
      <c r="X103" s="1003"/>
      <c r="Y103" s="747"/>
    </row>
    <row r="104" spans="2:32" ht="75" customHeight="1">
      <c r="B104" s="503" t="s">
        <v>883</v>
      </c>
      <c r="C104" s="503" t="s">
        <v>884</v>
      </c>
      <c r="D104" s="503">
        <v>1</v>
      </c>
      <c r="E104" s="488">
        <v>1</v>
      </c>
      <c r="F104" s="499">
        <v>0.5</v>
      </c>
      <c r="G104" s="499">
        <v>0.5</v>
      </c>
      <c r="H104" s="134" t="s">
        <v>885</v>
      </c>
      <c r="I104" s="130" t="s">
        <v>886</v>
      </c>
      <c r="J104" s="135"/>
      <c r="K104" s="135"/>
      <c r="L104" s="135"/>
      <c r="M104" s="135"/>
      <c r="N104" s="135"/>
      <c r="O104" s="135"/>
      <c r="P104" s="40"/>
      <c r="Q104" s="40"/>
      <c r="R104" s="40"/>
      <c r="S104" s="40"/>
      <c r="T104" s="40"/>
      <c r="U104" s="40"/>
      <c r="V104" s="40"/>
      <c r="W104" s="138"/>
      <c r="X104" s="38"/>
      <c r="Y104" s="38"/>
      <c r="Z104" s="73"/>
      <c r="AA104" s="73"/>
      <c r="AB104" s="73"/>
      <c r="AC104" s="73"/>
      <c r="AD104" s="73"/>
      <c r="AE104" s="73"/>
      <c r="AF104" s="73"/>
    </row>
    <row r="105" spans="2:32" ht="151" customHeight="1">
      <c r="B105" s="503" t="s">
        <v>887</v>
      </c>
      <c r="C105" s="503" t="s">
        <v>888</v>
      </c>
      <c r="D105" s="503">
        <v>0</v>
      </c>
      <c r="E105" s="488">
        <v>5</v>
      </c>
      <c r="F105" s="538">
        <v>0</v>
      </c>
      <c r="G105" s="538">
        <v>0</v>
      </c>
      <c r="H105" s="134">
        <v>0</v>
      </c>
      <c r="I105" s="78" t="s">
        <v>869</v>
      </c>
      <c r="J105" s="40"/>
      <c r="K105" s="40"/>
      <c r="L105" s="40"/>
      <c r="M105" s="40"/>
      <c r="N105" s="40"/>
      <c r="O105" s="40"/>
      <c r="P105" s="40"/>
      <c r="Q105" s="40"/>
      <c r="R105" s="40"/>
      <c r="S105" s="40"/>
      <c r="T105" s="40"/>
      <c r="U105" s="40"/>
      <c r="V105" s="40"/>
      <c r="W105" s="138"/>
      <c r="X105" s="38"/>
      <c r="Y105" s="38"/>
      <c r="Z105" s="73"/>
      <c r="AA105" s="73"/>
      <c r="AB105" s="73"/>
      <c r="AC105" s="73"/>
      <c r="AD105" s="73"/>
      <c r="AE105" s="73"/>
      <c r="AF105" s="73"/>
    </row>
    <row r="106" spans="2:32" ht="62" hidden="1">
      <c r="B106" s="503" t="s">
        <v>889</v>
      </c>
      <c r="C106" s="503" t="s">
        <v>890</v>
      </c>
      <c r="D106" s="499">
        <v>0</v>
      </c>
      <c r="E106" s="488">
        <v>2</v>
      </c>
      <c r="F106" s="147"/>
      <c r="G106" s="147"/>
      <c r="H106" s="532"/>
      <c r="I106" s="519"/>
      <c r="J106" s="40"/>
      <c r="K106" s="40"/>
      <c r="L106" s="40"/>
      <c r="M106" s="40"/>
      <c r="N106" s="40"/>
      <c r="O106" s="40"/>
      <c r="P106" s="40"/>
      <c r="Q106" s="40"/>
      <c r="R106" s="40"/>
      <c r="S106" s="40"/>
      <c r="T106" s="104"/>
      <c r="U106" s="104"/>
      <c r="V106" s="104"/>
      <c r="W106" s="108"/>
      <c r="X106" s="103"/>
      <c r="Y106" s="103"/>
    </row>
    <row r="107" spans="2:32" ht="83.5" hidden="1" customHeight="1">
      <c r="B107" s="539" t="s">
        <v>891</v>
      </c>
      <c r="C107" s="539" t="s">
        <v>892</v>
      </c>
      <c r="D107" s="540">
        <v>0</v>
      </c>
      <c r="E107" s="541">
        <v>1</v>
      </c>
      <c r="F107" s="147"/>
      <c r="G107" s="147"/>
      <c r="H107" s="532"/>
      <c r="I107" s="519"/>
      <c r="J107" s="40"/>
      <c r="K107" s="40"/>
      <c r="L107" s="40"/>
      <c r="M107" s="40"/>
      <c r="N107" s="40"/>
      <c r="O107" s="40"/>
      <c r="P107" s="40"/>
      <c r="Q107" s="40"/>
      <c r="R107" s="40"/>
      <c r="S107" s="40"/>
      <c r="T107" s="104"/>
      <c r="U107" s="104"/>
      <c r="V107" s="104"/>
      <c r="W107" s="108"/>
      <c r="X107" s="103"/>
      <c r="Y107" s="103"/>
    </row>
    <row r="108" spans="2:32" ht="83.5" customHeight="1">
      <c r="B108" s="503" t="s">
        <v>893</v>
      </c>
      <c r="C108" s="503" t="s">
        <v>894</v>
      </c>
      <c r="D108" s="499">
        <v>2</v>
      </c>
      <c r="E108" s="488">
        <v>2</v>
      </c>
      <c r="F108" s="542">
        <v>0</v>
      </c>
      <c r="G108" s="542">
        <v>0</v>
      </c>
      <c r="H108" s="487">
        <v>0</v>
      </c>
      <c r="I108" s="78" t="s">
        <v>869</v>
      </c>
      <c r="J108" s="40"/>
      <c r="K108" s="40"/>
      <c r="L108" s="40"/>
      <c r="M108" s="40"/>
      <c r="N108" s="40"/>
      <c r="O108" s="40"/>
      <c r="P108" s="40"/>
      <c r="Q108" s="40"/>
      <c r="R108" s="40"/>
      <c r="S108" s="40"/>
      <c r="T108" s="104"/>
      <c r="U108" s="104"/>
      <c r="V108" s="104"/>
      <c r="W108" s="108"/>
      <c r="X108" s="38"/>
      <c r="Y108" s="103"/>
    </row>
    <row r="109" spans="2:32" ht="117.65" customHeight="1">
      <c r="B109" s="503" t="s">
        <v>895</v>
      </c>
      <c r="C109" s="503" t="s">
        <v>896</v>
      </c>
      <c r="D109" s="503">
        <v>5</v>
      </c>
      <c r="E109" s="488">
        <v>35</v>
      </c>
      <c r="F109" s="147">
        <v>5</v>
      </c>
      <c r="G109" s="147">
        <v>1</v>
      </c>
      <c r="H109" s="78" t="s">
        <v>795</v>
      </c>
      <c r="I109" s="492" t="s">
        <v>897</v>
      </c>
      <c r="J109" s="40"/>
      <c r="K109" s="40"/>
      <c r="L109" s="40"/>
      <c r="M109" s="40"/>
      <c r="N109" s="40"/>
      <c r="O109" s="426">
        <f>3511638+10000000</f>
        <v>13511638</v>
      </c>
      <c r="P109" s="40"/>
      <c r="Q109" s="40"/>
      <c r="R109" s="40"/>
      <c r="S109" s="40"/>
      <c r="T109" s="104"/>
      <c r="U109" s="104"/>
      <c r="V109" s="104"/>
      <c r="W109" s="108"/>
      <c r="X109" s="489">
        <v>15386</v>
      </c>
      <c r="Y109" s="103"/>
    </row>
    <row r="110" spans="2:32" ht="83.5" customHeight="1">
      <c r="B110" s="503" t="s">
        <v>898</v>
      </c>
      <c r="C110" s="503" t="s">
        <v>899</v>
      </c>
      <c r="D110" s="499">
        <v>0</v>
      </c>
      <c r="E110" s="543">
        <v>0.5</v>
      </c>
      <c r="F110" s="542">
        <v>0</v>
      </c>
      <c r="G110" s="542">
        <v>0</v>
      </c>
      <c r="H110" s="487">
        <v>0</v>
      </c>
      <c r="I110" s="532" t="s">
        <v>869</v>
      </c>
      <c r="J110" s="40"/>
      <c r="K110" s="40"/>
      <c r="L110" s="40"/>
      <c r="M110" s="40"/>
      <c r="N110" s="40"/>
      <c r="O110" s="40"/>
      <c r="P110" s="40"/>
      <c r="Q110" s="40"/>
      <c r="R110" s="40"/>
      <c r="S110" s="40"/>
      <c r="T110" s="104"/>
      <c r="U110" s="104"/>
      <c r="V110" s="104"/>
      <c r="W110" s="108"/>
      <c r="X110" s="38"/>
      <c r="Y110" s="103"/>
    </row>
    <row r="111" spans="2:32" ht="91.25" customHeight="1">
      <c r="B111" s="503" t="s">
        <v>900</v>
      </c>
      <c r="C111" s="499" t="s">
        <v>899</v>
      </c>
      <c r="D111" s="499">
        <v>0</v>
      </c>
      <c r="E111" s="543">
        <v>0.5</v>
      </c>
      <c r="F111" s="542">
        <v>0</v>
      </c>
      <c r="G111" s="542">
        <v>0</v>
      </c>
      <c r="H111" s="487">
        <v>0</v>
      </c>
      <c r="I111" s="532" t="s">
        <v>869</v>
      </c>
      <c r="J111" s="104"/>
      <c r="K111" s="104"/>
      <c r="L111" s="104"/>
      <c r="M111" s="104"/>
      <c r="N111" s="104"/>
      <c r="O111" s="104"/>
      <c r="P111" s="104"/>
      <c r="Q111" s="104"/>
      <c r="R111" s="104"/>
      <c r="S111" s="104"/>
      <c r="T111" s="104"/>
      <c r="U111" s="104"/>
      <c r="V111" s="104"/>
      <c r="W111" s="108"/>
      <c r="X111" s="38"/>
      <c r="Y111" s="103"/>
    </row>
    <row r="112" spans="2:32" ht="71.5" customHeight="1">
      <c r="B112" s="503" t="s">
        <v>901</v>
      </c>
      <c r="C112" s="499" t="s">
        <v>902</v>
      </c>
      <c r="D112" s="499">
        <v>1</v>
      </c>
      <c r="E112" s="488">
        <v>1</v>
      </c>
      <c r="F112" s="147">
        <v>1</v>
      </c>
      <c r="G112" s="147">
        <v>1</v>
      </c>
      <c r="H112" s="78" t="s">
        <v>903</v>
      </c>
      <c r="I112" s="504" t="s">
        <v>904</v>
      </c>
      <c r="J112" s="104"/>
      <c r="K112" s="104"/>
      <c r="L112" s="104"/>
      <c r="M112" s="104"/>
      <c r="N112" s="104"/>
      <c r="O112" s="104"/>
      <c r="P112" s="104"/>
      <c r="Q112" s="104"/>
      <c r="R112" s="104"/>
      <c r="S112" s="104"/>
      <c r="T112" s="104"/>
      <c r="U112" s="104"/>
      <c r="V112" s="104"/>
      <c r="W112" s="108"/>
      <c r="X112" s="38"/>
      <c r="Y112" s="103"/>
    </row>
    <row r="113" spans="2:26" ht="64.25" customHeight="1">
      <c r="B113" s="503" t="s">
        <v>905</v>
      </c>
      <c r="C113" s="503" t="s">
        <v>906</v>
      </c>
      <c r="D113" s="499">
        <v>0</v>
      </c>
      <c r="E113" s="544">
        <v>1</v>
      </c>
      <c r="F113" s="542">
        <v>0</v>
      </c>
      <c r="G113" s="542">
        <v>0</v>
      </c>
      <c r="H113" s="487" t="s">
        <v>757</v>
      </c>
      <c r="I113" s="78" t="s">
        <v>907</v>
      </c>
      <c r="J113" s="104"/>
      <c r="K113" s="104"/>
      <c r="L113" s="104"/>
      <c r="M113" s="104"/>
      <c r="N113" s="104"/>
      <c r="O113" s="104"/>
      <c r="P113" s="104"/>
      <c r="Q113" s="104"/>
      <c r="R113" s="104"/>
      <c r="S113" s="104"/>
      <c r="T113" s="104"/>
      <c r="U113" s="104"/>
      <c r="V113" s="104"/>
      <c r="W113" s="108"/>
      <c r="X113" s="102"/>
      <c r="Y113" s="102"/>
    </row>
    <row r="114" spans="2:26" ht="107" customHeight="1">
      <c r="B114" s="503" t="s">
        <v>908</v>
      </c>
      <c r="C114" s="503" t="s">
        <v>909</v>
      </c>
      <c r="D114" s="499">
        <v>2</v>
      </c>
      <c r="E114" s="488">
        <v>2</v>
      </c>
      <c r="F114" s="545">
        <v>0.5</v>
      </c>
      <c r="G114" s="545">
        <v>0.5</v>
      </c>
      <c r="H114" s="78" t="s">
        <v>910</v>
      </c>
      <c r="I114" s="492" t="s">
        <v>911</v>
      </c>
      <c r="J114" s="104"/>
      <c r="K114" s="104"/>
      <c r="L114" s="104"/>
      <c r="M114" s="104"/>
      <c r="N114" s="104"/>
      <c r="O114" s="459">
        <v>180852749</v>
      </c>
      <c r="P114" s="104"/>
      <c r="Q114" s="104"/>
      <c r="R114" s="104"/>
      <c r="S114" s="104"/>
      <c r="T114" s="104"/>
      <c r="U114" s="104"/>
      <c r="V114" s="104"/>
      <c r="W114" s="108"/>
      <c r="X114" s="489">
        <v>15386</v>
      </c>
      <c r="Y114" s="103"/>
    </row>
    <row r="115" spans="2:26" ht="51.5" customHeight="1">
      <c r="B115" s="503" t="s">
        <v>912</v>
      </c>
      <c r="C115" s="503" t="s">
        <v>913</v>
      </c>
      <c r="D115" s="499">
        <v>1</v>
      </c>
      <c r="E115" s="488">
        <v>1</v>
      </c>
      <c r="F115" s="147">
        <v>1</v>
      </c>
      <c r="G115" s="147">
        <v>1</v>
      </c>
      <c r="H115" s="78" t="s">
        <v>914</v>
      </c>
      <c r="I115" s="492" t="s">
        <v>915</v>
      </c>
      <c r="J115" s="104"/>
      <c r="K115" s="104"/>
      <c r="L115" s="104"/>
      <c r="M115" s="104"/>
      <c r="N115" s="104"/>
      <c r="O115" s="104"/>
      <c r="P115" s="104"/>
      <c r="Q115" s="104"/>
      <c r="R115" s="104"/>
      <c r="S115" s="104"/>
      <c r="T115" s="104"/>
      <c r="U115" s="104"/>
      <c r="V115" s="104"/>
      <c r="W115" s="108"/>
      <c r="X115" s="103"/>
      <c r="Y115" s="103"/>
    </row>
    <row r="116" spans="2:26" ht="46.5" hidden="1">
      <c r="B116" s="503" t="s">
        <v>916</v>
      </c>
      <c r="C116" s="503" t="s">
        <v>917</v>
      </c>
      <c r="D116" s="499">
        <v>4</v>
      </c>
      <c r="E116" s="488">
        <v>4</v>
      </c>
      <c r="F116" s="147"/>
      <c r="G116" s="147"/>
      <c r="H116" s="532"/>
      <c r="I116" s="532"/>
      <c r="J116" s="104"/>
      <c r="K116" s="104"/>
      <c r="L116" s="104"/>
      <c r="M116" s="104"/>
      <c r="N116" s="104"/>
      <c r="O116" s="104"/>
      <c r="P116" s="104"/>
      <c r="Q116" s="104"/>
      <c r="R116" s="104"/>
      <c r="S116" s="104"/>
      <c r="T116" s="104"/>
      <c r="U116" s="104"/>
      <c r="V116" s="104"/>
      <c r="W116" s="108"/>
      <c r="X116" s="162"/>
      <c r="Y116" s="162"/>
    </row>
    <row r="117" spans="2:26" ht="60" hidden="1" customHeight="1">
      <c r="B117" s="503" t="s">
        <v>918</v>
      </c>
      <c r="C117" s="503" t="s">
        <v>919</v>
      </c>
      <c r="D117" s="499">
        <v>0</v>
      </c>
      <c r="E117" s="488">
        <v>1</v>
      </c>
      <c r="F117" s="147"/>
      <c r="G117" s="147"/>
      <c r="H117" s="532"/>
      <c r="I117" s="532"/>
      <c r="J117" s="104"/>
      <c r="K117" s="104"/>
      <c r="L117" s="104"/>
      <c r="M117" s="104"/>
      <c r="N117" s="104"/>
      <c r="O117" s="104"/>
      <c r="P117" s="104"/>
      <c r="Q117" s="104"/>
      <c r="R117" s="104"/>
      <c r="S117" s="104"/>
      <c r="T117" s="104"/>
      <c r="U117" s="104"/>
      <c r="V117" s="104"/>
      <c r="W117" s="108"/>
      <c r="X117" s="162"/>
      <c r="Y117" s="162"/>
    </row>
    <row r="118" spans="2:26" ht="60" hidden="1" customHeight="1">
      <c r="B118" s="503" t="s">
        <v>920</v>
      </c>
      <c r="C118" s="503" t="s">
        <v>921</v>
      </c>
      <c r="D118" s="499">
        <v>1</v>
      </c>
      <c r="E118" s="488">
        <v>1</v>
      </c>
      <c r="F118" s="147"/>
      <c r="G118" s="147"/>
      <c r="H118" s="532"/>
      <c r="I118" s="532"/>
      <c r="J118" s="104"/>
      <c r="K118" s="104"/>
      <c r="L118" s="104"/>
      <c r="M118" s="104"/>
      <c r="N118" s="104"/>
      <c r="O118" s="104"/>
      <c r="P118" s="104"/>
      <c r="Q118" s="104"/>
      <c r="R118" s="104"/>
      <c r="S118" s="104"/>
      <c r="T118" s="104"/>
      <c r="U118" s="104"/>
      <c r="V118" s="104"/>
      <c r="W118" s="108"/>
      <c r="X118" s="162"/>
      <c r="Y118" s="162"/>
    </row>
    <row r="119" spans="2:26" ht="66.5" customHeight="1">
      <c r="B119" s="146" t="s">
        <v>185</v>
      </c>
      <c r="C119" s="146" t="s">
        <v>186</v>
      </c>
      <c r="D119" s="147">
        <v>0</v>
      </c>
      <c r="E119" s="147">
        <v>1</v>
      </c>
      <c r="F119" s="147">
        <v>0</v>
      </c>
      <c r="G119" s="147">
        <v>1</v>
      </c>
      <c r="H119" s="532"/>
      <c r="I119" s="532" t="s">
        <v>922</v>
      </c>
      <c r="J119" s="104"/>
      <c r="K119" s="104"/>
      <c r="L119" s="104"/>
      <c r="M119" s="104"/>
      <c r="N119" s="104"/>
      <c r="O119" s="104"/>
      <c r="P119" s="104"/>
      <c r="Q119" s="104"/>
      <c r="R119" s="104"/>
      <c r="S119" s="104"/>
      <c r="T119" s="104"/>
      <c r="U119" s="104"/>
      <c r="V119" s="104"/>
      <c r="W119" s="108"/>
      <c r="X119" s="162"/>
      <c r="Y119" s="162"/>
    </row>
    <row r="120" spans="2:26" ht="78" customHeight="1">
      <c r="B120" s="503" t="s">
        <v>916</v>
      </c>
      <c r="C120" s="503" t="s">
        <v>917</v>
      </c>
      <c r="D120" s="499">
        <v>4</v>
      </c>
      <c r="E120" s="488">
        <v>4</v>
      </c>
      <c r="F120" s="147">
        <v>1</v>
      </c>
      <c r="G120" s="147">
        <v>1</v>
      </c>
      <c r="H120" s="78" t="s">
        <v>923</v>
      </c>
      <c r="I120" s="78" t="s">
        <v>924</v>
      </c>
      <c r="J120" s="104"/>
      <c r="K120" s="104"/>
      <c r="L120" s="104"/>
      <c r="M120" s="104"/>
      <c r="N120" s="104"/>
      <c r="O120" s="104"/>
      <c r="P120" s="104"/>
      <c r="Q120" s="104"/>
      <c r="R120" s="104"/>
      <c r="S120" s="104"/>
      <c r="T120" s="104"/>
      <c r="U120" s="104"/>
      <c r="V120" s="104"/>
      <c r="W120" s="108"/>
      <c r="X120" s="162"/>
      <c r="Y120" s="162"/>
    </row>
    <row r="121" spans="2:26" ht="77.5" customHeight="1">
      <c r="B121" s="503" t="s">
        <v>918</v>
      </c>
      <c r="C121" s="503" t="s">
        <v>919</v>
      </c>
      <c r="D121" s="499">
        <v>0</v>
      </c>
      <c r="E121" s="488">
        <v>1</v>
      </c>
      <c r="F121" s="542">
        <v>0</v>
      </c>
      <c r="G121" s="542">
        <v>0</v>
      </c>
      <c r="H121" s="487">
        <v>0</v>
      </c>
      <c r="I121" s="532" t="s">
        <v>869</v>
      </c>
      <c r="J121" s="49"/>
      <c r="K121" s="49"/>
      <c r="L121" s="49"/>
      <c r="M121" s="49"/>
      <c r="N121" s="49"/>
      <c r="O121" s="49"/>
      <c r="P121" s="49"/>
      <c r="Q121" s="49"/>
      <c r="R121" s="49"/>
      <c r="S121" s="49"/>
      <c r="T121" s="49"/>
      <c r="U121" s="49"/>
      <c r="V121" s="49"/>
      <c r="W121" s="76"/>
      <c r="X121" s="529"/>
      <c r="Y121" s="167"/>
      <c r="Z121" s="88"/>
    </row>
    <row r="122" spans="2:26" ht="77.5" customHeight="1">
      <c r="B122" s="503" t="s">
        <v>920</v>
      </c>
      <c r="C122" s="503" t="s">
        <v>921</v>
      </c>
      <c r="D122" s="499">
        <v>1</v>
      </c>
      <c r="E122" s="488">
        <v>1</v>
      </c>
      <c r="F122" s="542">
        <v>0</v>
      </c>
      <c r="G122" s="542">
        <v>0</v>
      </c>
      <c r="H122" s="487">
        <v>0</v>
      </c>
      <c r="I122" s="532" t="s">
        <v>869</v>
      </c>
      <c r="J122" s="49"/>
      <c r="K122" s="49"/>
      <c r="L122" s="49"/>
      <c r="M122" s="49"/>
      <c r="N122" s="49"/>
      <c r="O122" s="49"/>
      <c r="P122" s="49"/>
      <c r="Q122" s="49"/>
      <c r="R122" s="49"/>
      <c r="S122" s="49"/>
      <c r="T122" s="49"/>
      <c r="U122" s="49"/>
      <c r="V122" s="49"/>
      <c r="W122" s="76"/>
      <c r="X122" s="529"/>
      <c r="Y122" s="167"/>
      <c r="Z122" s="88"/>
    </row>
    <row r="123" spans="2:26" ht="140.5" customHeight="1">
      <c r="B123" s="503" t="s">
        <v>925</v>
      </c>
      <c r="C123" s="499" t="s">
        <v>926</v>
      </c>
      <c r="D123" s="499">
        <v>1</v>
      </c>
      <c r="E123" s="488">
        <v>1</v>
      </c>
      <c r="F123" s="147">
        <v>1</v>
      </c>
      <c r="G123" s="147">
        <v>1</v>
      </c>
      <c r="H123" s="505" t="s">
        <v>785</v>
      </c>
      <c r="I123" s="537" t="s">
        <v>927</v>
      </c>
      <c r="J123" s="49"/>
      <c r="K123" s="49"/>
      <c r="L123" s="49"/>
      <c r="M123" s="49"/>
      <c r="N123" s="49"/>
      <c r="O123" s="428">
        <v>116636292.56</v>
      </c>
      <c r="P123" s="49"/>
      <c r="Q123" s="49"/>
      <c r="R123" s="49"/>
      <c r="S123" s="49"/>
      <c r="T123" s="49"/>
      <c r="U123" s="49"/>
      <c r="V123" s="49"/>
      <c r="W123" s="76"/>
      <c r="X123" s="489">
        <v>15386</v>
      </c>
      <c r="Y123" s="167"/>
      <c r="Z123" s="88"/>
    </row>
    <row r="124" spans="2:26" ht="49.75" hidden="1" customHeight="1">
      <c r="B124" s="158" t="s">
        <v>190</v>
      </c>
      <c r="C124" s="172" t="s">
        <v>191</v>
      </c>
      <c r="D124" s="172">
        <v>0</v>
      </c>
      <c r="E124" s="172">
        <v>1</v>
      </c>
      <c r="F124" s="172"/>
      <c r="G124" s="172"/>
      <c r="H124" s="175"/>
      <c r="I124" s="175"/>
      <c r="J124" s="43"/>
      <c r="K124" s="43"/>
      <c r="L124" s="43"/>
      <c r="M124" s="43"/>
      <c r="N124" s="43"/>
      <c r="O124" s="43"/>
      <c r="P124" s="43"/>
      <c r="Q124" s="43"/>
      <c r="R124" s="43"/>
      <c r="S124" s="43"/>
      <c r="T124" s="43"/>
      <c r="U124" s="43"/>
      <c r="V124" s="43"/>
      <c r="W124" s="105"/>
      <c r="X124" s="175"/>
      <c r="Y124" s="175"/>
    </row>
    <row r="125" spans="2:26" ht="66" hidden="1" customHeight="1">
      <c r="B125" s="158" t="s">
        <v>192</v>
      </c>
      <c r="C125" s="172" t="s">
        <v>193</v>
      </c>
      <c r="D125" s="172">
        <v>0</v>
      </c>
      <c r="E125" s="172">
        <v>1</v>
      </c>
      <c r="F125" s="172"/>
      <c r="G125" s="172"/>
      <c r="H125" s="175"/>
      <c r="I125" s="175"/>
      <c r="J125" s="43"/>
      <c r="K125" s="43"/>
      <c r="L125" s="43"/>
      <c r="M125" s="43"/>
      <c r="N125" s="43"/>
      <c r="O125" s="43"/>
      <c r="P125" s="43"/>
      <c r="Q125" s="43"/>
      <c r="R125" s="43"/>
      <c r="S125" s="43"/>
      <c r="T125" s="43"/>
      <c r="U125" s="43"/>
      <c r="V125" s="43"/>
      <c r="W125" s="105"/>
      <c r="X125" s="175"/>
      <c r="Y125" s="175"/>
    </row>
    <row r="126" spans="2:26" ht="15.5">
      <c r="J126" s="180"/>
      <c r="K126" s="180"/>
      <c r="L126" s="180"/>
      <c r="M126" s="180"/>
      <c r="N126" s="180"/>
      <c r="O126" s="180"/>
      <c r="P126" s="180"/>
      <c r="Q126" s="180"/>
      <c r="R126" s="180"/>
      <c r="S126" s="180"/>
      <c r="T126" s="180"/>
      <c r="U126" s="180"/>
      <c r="V126" s="180"/>
    </row>
    <row r="127" spans="2:26" ht="15.5">
      <c r="J127" s="180"/>
      <c r="K127" s="180"/>
      <c r="L127" s="180"/>
      <c r="M127" s="180"/>
      <c r="N127" s="180"/>
      <c r="O127" s="180"/>
      <c r="P127" s="180"/>
      <c r="Q127" s="180"/>
      <c r="R127" s="180"/>
      <c r="S127" s="180"/>
      <c r="T127" s="180"/>
      <c r="U127" s="180"/>
      <c r="V127" s="180"/>
    </row>
    <row r="128" spans="2:26" ht="15.5">
      <c r="J128" s="180"/>
      <c r="K128" s="180"/>
      <c r="L128" s="180"/>
      <c r="M128" s="180"/>
      <c r="N128" s="180"/>
      <c r="O128" s="180"/>
      <c r="P128" s="180"/>
      <c r="Q128" s="180"/>
      <c r="R128" s="180"/>
      <c r="S128" s="180"/>
      <c r="T128" s="180"/>
      <c r="U128" s="180"/>
      <c r="V128" s="180"/>
    </row>
    <row r="129" spans="10:22" ht="15.5">
      <c r="J129" s="180"/>
      <c r="K129" s="180"/>
      <c r="L129" s="180"/>
      <c r="M129" s="180"/>
      <c r="N129" s="180"/>
      <c r="O129" s="180"/>
      <c r="P129" s="180"/>
      <c r="Q129" s="180"/>
      <c r="R129" s="180"/>
      <c r="S129" s="180"/>
      <c r="T129" s="180"/>
      <c r="U129" s="180"/>
      <c r="V129" s="180"/>
    </row>
    <row r="130" spans="10:22" ht="15.5">
      <c r="J130" s="180"/>
      <c r="K130" s="180"/>
      <c r="L130" s="180"/>
      <c r="M130" s="180"/>
      <c r="N130" s="180"/>
      <c r="O130" s="180"/>
      <c r="P130" s="180"/>
      <c r="Q130" s="180"/>
      <c r="R130" s="180"/>
      <c r="S130" s="180"/>
      <c r="T130" s="180"/>
      <c r="U130" s="180"/>
      <c r="V130" s="180"/>
    </row>
    <row r="131" spans="10:22" ht="15.5">
      <c r="J131" s="180"/>
      <c r="K131" s="180"/>
      <c r="L131" s="180"/>
      <c r="M131" s="180"/>
      <c r="N131" s="180"/>
      <c r="O131" s="180"/>
      <c r="P131" s="180"/>
      <c r="Q131" s="180"/>
      <c r="R131" s="180"/>
      <c r="S131" s="180"/>
      <c r="T131" s="180"/>
      <c r="U131" s="180"/>
      <c r="V131" s="180"/>
    </row>
    <row r="132" spans="10:22" ht="15.5">
      <c r="J132" s="180"/>
      <c r="K132" s="180"/>
      <c r="L132" s="180"/>
      <c r="M132" s="180"/>
      <c r="N132" s="180"/>
      <c r="O132" s="180"/>
      <c r="P132" s="180"/>
      <c r="Q132" s="180"/>
      <c r="R132" s="180"/>
      <c r="S132" s="180"/>
      <c r="T132" s="180"/>
      <c r="U132" s="180"/>
      <c r="V132" s="180"/>
    </row>
    <row r="133" spans="10:22" ht="15.5">
      <c r="J133" s="180"/>
      <c r="K133" s="180"/>
      <c r="L133" s="180"/>
      <c r="M133" s="180"/>
      <c r="N133" s="180"/>
      <c r="O133" s="180"/>
      <c r="P133" s="180"/>
      <c r="Q133" s="180"/>
      <c r="R133" s="180"/>
      <c r="S133" s="180"/>
      <c r="T133" s="180"/>
      <c r="U133" s="180"/>
      <c r="V133" s="180"/>
    </row>
    <row r="134" spans="10:22" ht="15.5">
      <c r="J134" s="180"/>
      <c r="K134" s="180"/>
      <c r="L134" s="180"/>
      <c r="M134" s="180"/>
      <c r="N134" s="180"/>
      <c r="O134" s="180"/>
      <c r="P134" s="180"/>
      <c r="Q134" s="180"/>
      <c r="R134" s="180"/>
      <c r="S134" s="180"/>
      <c r="T134" s="180"/>
      <c r="U134" s="180"/>
      <c r="V134" s="180"/>
    </row>
    <row r="135" spans="10:22" ht="15.5">
      <c r="J135" s="180"/>
      <c r="K135" s="180"/>
      <c r="L135" s="180"/>
      <c r="M135" s="180"/>
      <c r="N135" s="180"/>
      <c r="O135" s="180"/>
      <c r="P135" s="180"/>
      <c r="Q135" s="180"/>
      <c r="R135" s="180"/>
      <c r="S135" s="180"/>
      <c r="T135" s="180"/>
      <c r="U135" s="180"/>
      <c r="V135" s="180"/>
    </row>
    <row r="136" spans="10:22" ht="15.5">
      <c r="J136" s="180"/>
      <c r="K136" s="180"/>
      <c r="L136" s="180"/>
      <c r="M136" s="180"/>
      <c r="N136" s="180"/>
      <c r="O136" s="180"/>
      <c r="P136" s="180"/>
      <c r="Q136" s="180"/>
      <c r="R136" s="180"/>
      <c r="S136" s="180"/>
      <c r="T136" s="180"/>
      <c r="U136" s="180"/>
      <c r="V136" s="180"/>
    </row>
    <row r="137" spans="10:22" ht="15.5">
      <c r="J137" s="180"/>
      <c r="K137" s="180"/>
      <c r="L137" s="180"/>
      <c r="M137" s="180"/>
      <c r="N137" s="180"/>
      <c r="O137" s="180"/>
      <c r="P137" s="180"/>
      <c r="Q137" s="180"/>
      <c r="R137" s="180"/>
      <c r="S137" s="180"/>
      <c r="T137" s="180"/>
      <c r="U137" s="180"/>
      <c r="V137" s="180"/>
    </row>
    <row r="138" spans="10:22" ht="15.5">
      <c r="J138" s="180"/>
      <c r="K138" s="180"/>
      <c r="L138" s="180"/>
      <c r="M138" s="180"/>
      <c r="N138" s="180"/>
      <c r="O138" s="180"/>
      <c r="P138" s="180"/>
      <c r="Q138" s="180"/>
      <c r="R138" s="180"/>
      <c r="S138" s="180"/>
      <c r="T138" s="180"/>
      <c r="U138" s="180"/>
      <c r="V138" s="180"/>
    </row>
    <row r="139" spans="10:22" ht="15.5">
      <c r="J139" s="180"/>
      <c r="K139" s="180"/>
      <c r="L139" s="180"/>
      <c r="M139" s="180"/>
      <c r="N139" s="180"/>
      <c r="O139" s="180"/>
      <c r="P139" s="180"/>
      <c r="Q139" s="180"/>
      <c r="R139" s="180"/>
      <c r="S139" s="180"/>
      <c r="T139" s="180"/>
      <c r="U139" s="180"/>
      <c r="V139" s="180"/>
    </row>
    <row r="140" spans="10:22" ht="15.5">
      <c r="J140" s="180"/>
      <c r="K140" s="180"/>
      <c r="L140" s="180"/>
      <c r="M140" s="180"/>
      <c r="N140" s="180"/>
      <c r="O140" s="180"/>
      <c r="P140" s="180"/>
      <c r="Q140" s="180"/>
      <c r="R140" s="180"/>
      <c r="S140" s="180"/>
      <c r="T140" s="180"/>
      <c r="U140" s="180"/>
      <c r="V140" s="180"/>
    </row>
    <row r="141" spans="10:22" ht="15.5">
      <c r="J141" s="180"/>
      <c r="K141" s="180"/>
      <c r="L141" s="180"/>
      <c r="M141" s="180"/>
      <c r="N141" s="180"/>
      <c r="O141" s="180"/>
      <c r="P141" s="180"/>
      <c r="Q141" s="180"/>
      <c r="R141" s="180"/>
      <c r="S141" s="180"/>
      <c r="T141" s="180"/>
      <c r="U141" s="180"/>
      <c r="V141" s="180"/>
    </row>
    <row r="142" spans="10:22" ht="15.5">
      <c r="J142" s="180"/>
      <c r="K142" s="180"/>
      <c r="L142" s="180"/>
      <c r="M142" s="180"/>
      <c r="N142" s="180"/>
      <c r="O142" s="180"/>
      <c r="P142" s="180"/>
      <c r="Q142" s="180"/>
      <c r="R142" s="180"/>
      <c r="S142" s="180"/>
      <c r="T142" s="180"/>
      <c r="U142" s="180"/>
      <c r="V142" s="180"/>
    </row>
    <row r="143" spans="10:22" ht="15.5">
      <c r="J143" s="180"/>
      <c r="K143" s="180"/>
      <c r="L143" s="180"/>
      <c r="M143" s="180"/>
      <c r="N143" s="180"/>
      <c r="O143" s="180"/>
      <c r="P143" s="180"/>
      <c r="Q143" s="180"/>
      <c r="R143" s="180"/>
      <c r="S143" s="180"/>
      <c r="T143" s="180"/>
      <c r="U143" s="180"/>
      <c r="V143" s="180"/>
    </row>
  </sheetData>
  <mergeCells count="165">
    <mergeCell ref="U9:U10"/>
    <mergeCell ref="B1:X1"/>
    <mergeCell ref="B2:X2"/>
    <mergeCell ref="B3:I3"/>
    <mergeCell ref="B4:I4"/>
    <mergeCell ref="J6:W6"/>
    <mergeCell ref="J7:W7"/>
    <mergeCell ref="R8:S8"/>
    <mergeCell ref="T8:U8"/>
    <mergeCell ref="V8:W8"/>
    <mergeCell ref="X8:X11"/>
    <mergeCell ref="H8:H11"/>
    <mergeCell ref="I8:I11"/>
    <mergeCell ref="B8:B11"/>
    <mergeCell ref="C8:C11"/>
    <mergeCell ref="D8:D11"/>
    <mergeCell ref="E8:E11"/>
    <mergeCell ref="F8:F11"/>
    <mergeCell ref="G8:G11"/>
    <mergeCell ref="Y8:Y11"/>
    <mergeCell ref="J9:J10"/>
    <mergeCell ref="K9:K10"/>
    <mergeCell ref="L9:L10"/>
    <mergeCell ref="M9:M10"/>
    <mergeCell ref="N9:N10"/>
    <mergeCell ref="J8:K8"/>
    <mergeCell ref="L8:M8"/>
    <mergeCell ref="N8:O8"/>
    <mergeCell ref="P8:Q8"/>
    <mergeCell ref="O9:O10"/>
    <mergeCell ref="P9:P10"/>
    <mergeCell ref="Q9:Q10"/>
    <mergeCell ref="R9:R10"/>
    <mergeCell ref="S9:S10"/>
    <mergeCell ref="T9:T10"/>
    <mergeCell ref="U28:U32"/>
    <mergeCell ref="V28:V32"/>
    <mergeCell ref="W28:W32"/>
    <mergeCell ref="X28:X32"/>
    <mergeCell ref="Y28:Y32"/>
    <mergeCell ref="B29:I29"/>
    <mergeCell ref="B30:I30"/>
    <mergeCell ref="B31:B32"/>
    <mergeCell ref="C31:C32"/>
    <mergeCell ref="D31:D32"/>
    <mergeCell ref="O28:O32"/>
    <mergeCell ref="P28:P32"/>
    <mergeCell ref="Q28:Q32"/>
    <mergeCell ref="R28:R32"/>
    <mergeCell ref="S28:S32"/>
    <mergeCell ref="T28:T32"/>
    <mergeCell ref="B28:I28"/>
    <mergeCell ref="J28:J32"/>
    <mergeCell ref="K28:K32"/>
    <mergeCell ref="L28:L32"/>
    <mergeCell ref="M28:M32"/>
    <mergeCell ref="N28:N32"/>
    <mergeCell ref="M41:M45"/>
    <mergeCell ref="N41:N45"/>
    <mergeCell ref="O41:O45"/>
    <mergeCell ref="P41:P45"/>
    <mergeCell ref="E31:E32"/>
    <mergeCell ref="F31:F32"/>
    <mergeCell ref="G31:G32"/>
    <mergeCell ref="I31:I32"/>
    <mergeCell ref="B41:I41"/>
    <mergeCell ref="J41:J45"/>
    <mergeCell ref="G44:G45"/>
    <mergeCell ref="I44:I45"/>
    <mergeCell ref="M62:M66"/>
    <mergeCell ref="N62:N66"/>
    <mergeCell ref="E65:E66"/>
    <mergeCell ref="F65:F66"/>
    <mergeCell ref="G65:G66"/>
    <mergeCell ref="I65:I66"/>
    <mergeCell ref="W41:W45"/>
    <mergeCell ref="X41:X45"/>
    <mergeCell ref="Y41:Y45"/>
    <mergeCell ref="B42:I42"/>
    <mergeCell ref="B43:I43"/>
    <mergeCell ref="B44:B45"/>
    <mergeCell ref="C44:C45"/>
    <mergeCell ref="D44:D45"/>
    <mergeCell ref="E44:E45"/>
    <mergeCell ref="F44:F45"/>
    <mergeCell ref="Q41:Q45"/>
    <mergeCell ref="R41:R45"/>
    <mergeCell ref="S41:S45"/>
    <mergeCell ref="T41:T45"/>
    <mergeCell ref="U41:U45"/>
    <mergeCell ref="V41:V45"/>
    <mergeCell ref="K41:K45"/>
    <mergeCell ref="L41:L45"/>
    <mergeCell ref="E85:E86"/>
    <mergeCell ref="F85:F86"/>
    <mergeCell ref="G85:G86"/>
    <mergeCell ref="I85:I86"/>
    <mergeCell ref="U62:U66"/>
    <mergeCell ref="V62:V66"/>
    <mergeCell ref="W62:W66"/>
    <mergeCell ref="X62:X66"/>
    <mergeCell ref="Y62:Y66"/>
    <mergeCell ref="B63:I63"/>
    <mergeCell ref="B64:I64"/>
    <mergeCell ref="B65:B66"/>
    <mergeCell ref="C65:C66"/>
    <mergeCell ref="D65:D66"/>
    <mergeCell ref="O62:O66"/>
    <mergeCell ref="P62:P66"/>
    <mergeCell ref="Q62:Q66"/>
    <mergeCell ref="R62:R66"/>
    <mergeCell ref="S62:S66"/>
    <mergeCell ref="T62:T66"/>
    <mergeCell ref="B62:I62"/>
    <mergeCell ref="J62:J66"/>
    <mergeCell ref="K62:K66"/>
    <mergeCell ref="L62:L66"/>
    <mergeCell ref="G102:G103"/>
    <mergeCell ref="I102:I103"/>
    <mergeCell ref="U82:U86"/>
    <mergeCell ref="V82:V86"/>
    <mergeCell ref="W82:W86"/>
    <mergeCell ref="X82:X86"/>
    <mergeCell ref="Y82:Y86"/>
    <mergeCell ref="B83:I83"/>
    <mergeCell ref="B84:I84"/>
    <mergeCell ref="B85:B86"/>
    <mergeCell ref="C85:C86"/>
    <mergeCell ref="D85:D86"/>
    <mergeCell ref="O82:O86"/>
    <mergeCell ref="P82:P86"/>
    <mergeCell ref="Q82:Q86"/>
    <mergeCell ref="R82:R86"/>
    <mergeCell ref="S82:S86"/>
    <mergeCell ref="T82:T86"/>
    <mergeCell ref="B82:I82"/>
    <mergeCell ref="J82:J86"/>
    <mergeCell ref="K82:K86"/>
    <mergeCell ref="L82:L86"/>
    <mergeCell ref="M82:M86"/>
    <mergeCell ref="N82:N86"/>
    <mergeCell ref="U99:U103"/>
    <mergeCell ref="V99:V103"/>
    <mergeCell ref="W99:W103"/>
    <mergeCell ref="X99:X103"/>
    <mergeCell ref="Y99:Y103"/>
    <mergeCell ref="B100:I100"/>
    <mergeCell ref="B101:I101"/>
    <mergeCell ref="B102:B103"/>
    <mergeCell ref="C102:C103"/>
    <mergeCell ref="D102:D103"/>
    <mergeCell ref="O99:O103"/>
    <mergeCell ref="P99:P103"/>
    <mergeCell ref="Q99:Q103"/>
    <mergeCell ref="R99:R103"/>
    <mergeCell ref="S99:S103"/>
    <mergeCell ref="T99:T103"/>
    <mergeCell ref="B99:I99"/>
    <mergeCell ref="J99:J103"/>
    <mergeCell ref="K99:K103"/>
    <mergeCell ref="L99:L103"/>
    <mergeCell ref="M99:M103"/>
    <mergeCell ref="N99:N103"/>
    <mergeCell ref="E102:E103"/>
    <mergeCell ref="F102:F103"/>
  </mergeCells>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2F369-607E-46D4-BA97-EF796E283359}">
  <dimension ref="B1:Z232"/>
  <sheetViews>
    <sheetView topLeftCell="A15" zoomScale="60" zoomScaleNormal="60" workbookViewId="0">
      <pane xSplit="1" topLeftCell="B1" activePane="topRight" state="frozen"/>
      <selection pane="topRight" activeCell="G23" sqref="G23"/>
    </sheetView>
  </sheetViews>
  <sheetFormatPr baseColWidth="10" defaultColWidth="11" defaultRowHeight="14.5"/>
  <cols>
    <col min="1" max="1" width="4.453125" style="547" customWidth="1"/>
    <col min="2" max="2" width="32.453125" style="547" customWidth="1"/>
    <col min="3" max="3" width="26.453125" style="598" customWidth="1"/>
    <col min="4" max="4" width="10.453125" style="252" customWidth="1"/>
    <col min="5" max="6" width="11.1796875" style="252" customWidth="1"/>
    <col min="7" max="7" width="12.1796875" style="252" customWidth="1"/>
    <col min="8" max="8" width="16.54296875" style="547" customWidth="1"/>
    <col min="9" max="9" width="69" style="547" customWidth="1"/>
    <col min="10" max="10" width="18.81640625" style="547" customWidth="1"/>
    <col min="11" max="11" width="18.26953125" style="547" customWidth="1"/>
    <col min="12" max="12" width="18.453125" style="547" customWidth="1"/>
    <col min="13" max="13" width="17.54296875" style="547" customWidth="1"/>
    <col min="14" max="14" width="22.54296875" style="547" customWidth="1"/>
    <col min="15" max="15" width="19.1796875" style="600" customWidth="1"/>
    <col min="16" max="16" width="20" style="547" customWidth="1"/>
    <col min="17" max="17" width="13.1796875" style="547" customWidth="1"/>
    <col min="18" max="18" width="16" style="547" customWidth="1"/>
    <col min="19" max="19" width="19.453125" style="547" customWidth="1"/>
    <col min="20" max="20" width="18.1796875" style="547" customWidth="1"/>
    <col min="21" max="21" width="16.7265625" style="547" customWidth="1"/>
    <col min="22" max="22" width="17.7265625" style="547" customWidth="1"/>
    <col min="23" max="23" width="16.81640625" style="547" customWidth="1"/>
    <col min="24" max="24" width="21.1796875" style="550" customWidth="1"/>
    <col min="25" max="25" width="21.81640625" style="547" customWidth="1"/>
    <col min="26" max="16384" width="11" style="547"/>
  </cols>
  <sheetData>
    <row r="1" spans="2:26" ht="18.5">
      <c r="B1" s="952" t="s">
        <v>0</v>
      </c>
      <c r="C1" s="952"/>
      <c r="D1" s="952"/>
      <c r="E1" s="952"/>
      <c r="F1" s="952"/>
      <c r="G1" s="952"/>
      <c r="H1" s="952"/>
      <c r="I1" s="952"/>
      <c r="J1" s="952"/>
      <c r="K1" s="952"/>
      <c r="L1" s="952"/>
      <c r="M1" s="952"/>
      <c r="N1" s="952"/>
      <c r="O1" s="952"/>
      <c r="P1" s="952"/>
      <c r="Q1" s="952"/>
      <c r="R1" s="952"/>
      <c r="S1" s="952"/>
      <c r="T1" s="952"/>
      <c r="U1" s="952"/>
      <c r="V1" s="952"/>
      <c r="W1" s="952"/>
      <c r="X1" s="952"/>
      <c r="Y1" s="546"/>
    </row>
    <row r="2" spans="2:26" ht="18.5">
      <c r="B2" s="952" t="s">
        <v>1</v>
      </c>
      <c r="C2" s="952"/>
      <c r="D2" s="952"/>
      <c r="E2" s="952"/>
      <c r="F2" s="952"/>
      <c r="G2" s="952"/>
      <c r="H2" s="952"/>
      <c r="I2" s="952"/>
      <c r="J2" s="952"/>
      <c r="K2" s="952"/>
      <c r="L2" s="952"/>
      <c r="M2" s="952"/>
      <c r="N2" s="952"/>
      <c r="O2" s="952"/>
      <c r="P2" s="952"/>
      <c r="Q2" s="952"/>
      <c r="R2" s="952"/>
      <c r="S2" s="952"/>
      <c r="T2" s="952"/>
      <c r="U2" s="952"/>
      <c r="V2" s="952"/>
      <c r="W2" s="952"/>
      <c r="X2" s="952"/>
      <c r="Y2" s="546"/>
    </row>
    <row r="3" spans="2:26" ht="18.5">
      <c r="B3" s="1043" t="s">
        <v>928</v>
      </c>
      <c r="C3" s="1043"/>
      <c r="D3" s="1043"/>
      <c r="E3" s="1043"/>
      <c r="F3" s="1043"/>
      <c r="G3" s="1043"/>
      <c r="H3" s="1043"/>
      <c r="I3" s="1043"/>
      <c r="J3" s="548"/>
      <c r="K3" s="548"/>
      <c r="L3" s="548"/>
      <c r="M3" s="548"/>
      <c r="N3" s="549"/>
      <c r="O3" s="549"/>
      <c r="P3" s="549"/>
      <c r="Q3" s="549"/>
      <c r="R3" s="549"/>
      <c r="S3" s="549"/>
      <c r="T3" s="549"/>
      <c r="U3" s="549"/>
      <c r="V3" s="549"/>
      <c r="W3" s="549"/>
      <c r="Y3" s="546"/>
    </row>
    <row r="4" spans="2:26" ht="18.5">
      <c r="B4" s="1043" t="s">
        <v>929</v>
      </c>
      <c r="C4" s="1043"/>
      <c r="D4" s="1043"/>
      <c r="E4" s="1043"/>
      <c r="F4" s="1043"/>
      <c r="G4" s="1043"/>
      <c r="H4" s="1043"/>
      <c r="I4" s="1043"/>
      <c r="J4" s="548"/>
      <c r="K4" s="548"/>
      <c r="L4" s="548"/>
      <c r="M4" s="548"/>
      <c r="N4" s="549"/>
      <c r="O4" s="549"/>
      <c r="P4" s="549"/>
      <c r="Q4" s="549"/>
      <c r="R4" s="549"/>
      <c r="S4" s="549"/>
      <c r="T4" s="549"/>
      <c r="U4" s="549"/>
      <c r="V4" s="549"/>
      <c r="W4" s="549"/>
      <c r="Y4" s="546"/>
    </row>
    <row r="5" spans="2:26" ht="18.5">
      <c r="B5" s="551" t="s">
        <v>930</v>
      </c>
      <c r="C5" s="552"/>
      <c r="D5" s="257"/>
      <c r="E5" s="257"/>
      <c r="F5" s="257"/>
      <c r="G5" s="257"/>
      <c r="H5" s="551"/>
      <c r="I5" s="551"/>
      <c r="J5" s="553"/>
      <c r="K5" s="553"/>
      <c r="L5" s="553"/>
      <c r="M5" s="553"/>
      <c r="N5" s="549"/>
      <c r="O5" s="549"/>
      <c r="P5" s="549"/>
      <c r="Q5" s="549"/>
      <c r="R5" s="549"/>
      <c r="S5" s="549"/>
      <c r="T5" s="549"/>
      <c r="U5" s="549"/>
      <c r="V5" s="549"/>
      <c r="W5" s="549"/>
      <c r="Y5" s="546"/>
    </row>
    <row r="6" spans="2:26" ht="21">
      <c r="B6" s="1044" t="s">
        <v>931</v>
      </c>
      <c r="C6" s="1044"/>
      <c r="D6" s="1044"/>
      <c r="E6" s="1044"/>
      <c r="F6" s="1044"/>
      <c r="G6" s="1044"/>
      <c r="H6" s="1044"/>
      <c r="I6" s="1044"/>
      <c r="J6" s="1045" t="s">
        <v>8</v>
      </c>
      <c r="K6" s="1045"/>
      <c r="L6" s="1045"/>
      <c r="M6" s="1045"/>
      <c r="N6" s="1045"/>
      <c r="O6" s="1045"/>
      <c r="P6" s="1045"/>
      <c r="Q6" s="1045"/>
      <c r="R6" s="1045"/>
      <c r="S6" s="1045"/>
      <c r="T6" s="1045"/>
      <c r="U6" s="1045"/>
      <c r="V6" s="1045"/>
      <c r="W6" s="1045"/>
      <c r="X6" s="554"/>
      <c r="Y6" s="546"/>
    </row>
    <row r="7" spans="2:26" ht="21">
      <c r="B7" s="555"/>
      <c r="C7" s="556"/>
      <c r="D7" s="264"/>
      <c r="E7" s="264"/>
      <c r="F7" s="264"/>
      <c r="G7" s="264"/>
      <c r="H7" s="555"/>
      <c r="I7" s="264"/>
      <c r="J7" s="1034" t="s">
        <v>9</v>
      </c>
      <c r="K7" s="1034"/>
      <c r="L7" s="1034"/>
      <c r="M7" s="1034"/>
      <c r="N7" s="1034"/>
      <c r="O7" s="1034"/>
      <c r="P7" s="1034"/>
      <c r="Q7" s="1034"/>
      <c r="R7" s="1034"/>
      <c r="S7" s="1034"/>
      <c r="T7" s="1034"/>
      <c r="U7" s="1034"/>
      <c r="V7" s="1034"/>
      <c r="W7" s="1034"/>
      <c r="Y7" s="546"/>
    </row>
    <row r="8" spans="2:26" ht="52" customHeight="1">
      <c r="B8" s="934" t="s">
        <v>11</v>
      </c>
      <c r="C8" s="934" t="s">
        <v>12</v>
      </c>
      <c r="D8" s="1035" t="s">
        <v>13</v>
      </c>
      <c r="E8" s="1035" t="s">
        <v>14</v>
      </c>
      <c r="F8" s="938" t="s">
        <v>15</v>
      </c>
      <c r="G8" s="938" t="s">
        <v>16</v>
      </c>
      <c r="H8" s="934" t="s">
        <v>17</v>
      </c>
      <c r="I8" s="1038" t="s">
        <v>18</v>
      </c>
      <c r="J8" s="1031" t="s">
        <v>19</v>
      </c>
      <c r="K8" s="1031"/>
      <c r="L8" s="1031" t="s">
        <v>932</v>
      </c>
      <c r="M8" s="1031"/>
      <c r="N8" s="1032" t="s">
        <v>21</v>
      </c>
      <c r="O8" s="1033"/>
      <c r="P8" s="1031" t="s">
        <v>22</v>
      </c>
      <c r="Q8" s="1031"/>
      <c r="R8" s="1031" t="s">
        <v>23</v>
      </c>
      <c r="S8" s="1031"/>
      <c r="T8" s="1031" t="s">
        <v>24</v>
      </c>
      <c r="U8" s="1031"/>
      <c r="V8" s="1031" t="s">
        <v>25</v>
      </c>
      <c r="W8" s="1031"/>
      <c r="X8" s="1017" t="s">
        <v>26</v>
      </c>
      <c r="Y8" s="1020" t="s">
        <v>27</v>
      </c>
    </row>
    <row r="9" spans="2:26" ht="93.65" customHeight="1">
      <c r="B9" s="935"/>
      <c r="C9" s="935"/>
      <c r="D9" s="1036"/>
      <c r="E9" s="1036"/>
      <c r="F9" s="939"/>
      <c r="G9" s="939"/>
      <c r="H9" s="935"/>
      <c r="I9" s="1039"/>
      <c r="J9" s="1023" t="s">
        <v>28</v>
      </c>
      <c r="K9" s="1025" t="s">
        <v>29</v>
      </c>
      <c r="L9" s="1027" t="s">
        <v>28</v>
      </c>
      <c r="M9" s="1025" t="s">
        <v>29</v>
      </c>
      <c r="N9" s="1027" t="s">
        <v>30</v>
      </c>
      <c r="O9" s="1029" t="s">
        <v>29</v>
      </c>
      <c r="P9" s="1027" t="s">
        <v>30</v>
      </c>
      <c r="Q9" s="1025" t="s">
        <v>29</v>
      </c>
      <c r="R9" s="1027" t="s">
        <v>28</v>
      </c>
      <c r="S9" s="1025" t="s">
        <v>29</v>
      </c>
      <c r="T9" s="1041" t="s">
        <v>30</v>
      </c>
      <c r="U9" s="1025" t="s">
        <v>29</v>
      </c>
      <c r="V9" s="557" t="s">
        <v>28</v>
      </c>
      <c r="W9" s="558" t="s">
        <v>29</v>
      </c>
      <c r="X9" s="1018"/>
      <c r="Y9" s="1021"/>
    </row>
    <row r="10" spans="2:26" ht="160.5" customHeight="1">
      <c r="B10" s="935"/>
      <c r="C10" s="935"/>
      <c r="D10" s="1036"/>
      <c r="E10" s="1036"/>
      <c r="F10" s="939"/>
      <c r="G10" s="939"/>
      <c r="H10" s="935"/>
      <c r="I10" s="1039"/>
      <c r="J10" s="1024"/>
      <c r="K10" s="1026"/>
      <c r="L10" s="1028"/>
      <c r="M10" s="1026"/>
      <c r="N10" s="1028"/>
      <c r="O10" s="1030"/>
      <c r="P10" s="1028"/>
      <c r="Q10" s="1026"/>
      <c r="R10" s="1028"/>
      <c r="S10" s="1026"/>
      <c r="T10" s="1042"/>
      <c r="U10" s="1026"/>
      <c r="V10" s="559" t="e">
        <f>+V11+#REF!+#REF!+#REF!+#REF!+#REF!+#REF!</f>
        <v>#REF!</v>
      </c>
      <c r="W10" s="560" t="e">
        <f>+W11+#REF!+#REF!+#REF!+#REF!+#REF!+#REF!</f>
        <v>#REF!</v>
      </c>
      <c r="X10" s="1018"/>
      <c r="Y10" s="1021"/>
    </row>
    <row r="11" spans="2:26" ht="176.5" customHeight="1">
      <c r="B11" s="936"/>
      <c r="C11" s="936"/>
      <c r="D11" s="1037"/>
      <c r="E11" s="1037"/>
      <c r="F11" s="940"/>
      <c r="G11" s="940"/>
      <c r="H11" s="936"/>
      <c r="I11" s="1040"/>
      <c r="J11" s="561">
        <f t="shared" ref="J11:U11" si="0">SUM(J14:J24)</f>
        <v>0</v>
      </c>
      <c r="K11" s="562">
        <f t="shared" si="0"/>
        <v>0</v>
      </c>
      <c r="L11" s="561">
        <f t="shared" si="0"/>
        <v>0</v>
      </c>
      <c r="M11" s="562">
        <f t="shared" si="0"/>
        <v>0</v>
      </c>
      <c r="N11" s="561">
        <f t="shared" si="0"/>
        <v>0</v>
      </c>
      <c r="O11" s="563">
        <f t="shared" si="0"/>
        <v>150119250</v>
      </c>
      <c r="P11" s="561">
        <f t="shared" si="0"/>
        <v>0</v>
      </c>
      <c r="Q11" s="562">
        <f t="shared" si="0"/>
        <v>0</v>
      </c>
      <c r="R11" s="561">
        <f t="shared" si="0"/>
        <v>0</v>
      </c>
      <c r="S11" s="562">
        <f t="shared" si="0"/>
        <v>0</v>
      </c>
      <c r="T11" s="561">
        <f t="shared" si="0"/>
        <v>0</v>
      </c>
      <c r="U11" s="562">
        <f t="shared" si="0"/>
        <v>0</v>
      </c>
      <c r="V11" s="564">
        <f>+J11+L11+N11+P11+R11+T11</f>
        <v>0</v>
      </c>
      <c r="W11" s="565">
        <f>+K11+M11+O11+Q11+S11+U11</f>
        <v>150119250</v>
      </c>
      <c r="X11" s="1019"/>
      <c r="Y11" s="1022"/>
    </row>
    <row r="12" spans="2:26" ht="224.25" customHeight="1">
      <c r="B12" s="566" t="s">
        <v>933</v>
      </c>
      <c r="C12" s="567" t="s">
        <v>934</v>
      </c>
      <c r="D12" s="568">
        <v>0</v>
      </c>
      <c r="E12" s="569">
        <v>1</v>
      </c>
      <c r="F12" s="569">
        <v>1</v>
      </c>
      <c r="G12" s="569">
        <v>1</v>
      </c>
      <c r="H12" s="570" t="s">
        <v>935</v>
      </c>
      <c r="I12" s="571" t="s">
        <v>936</v>
      </c>
      <c r="J12" s="572"/>
      <c r="K12" s="572"/>
      <c r="L12" s="572"/>
      <c r="M12" s="572"/>
      <c r="N12" s="572"/>
      <c r="O12" s="573">
        <v>456000</v>
      </c>
      <c r="P12" s="572"/>
      <c r="Q12" s="574"/>
      <c r="R12" s="574"/>
      <c r="S12" s="574"/>
      <c r="T12" s="574"/>
      <c r="U12" s="574"/>
      <c r="V12" s="574"/>
      <c r="W12" s="575"/>
      <c r="X12" s="576">
        <v>62</v>
      </c>
      <c r="Y12" s="577"/>
      <c r="Z12" s="578"/>
    </row>
    <row r="13" spans="2:26" ht="165.75" customHeight="1">
      <c r="B13" s="567" t="s">
        <v>937</v>
      </c>
      <c r="C13" s="567" t="s">
        <v>938</v>
      </c>
      <c r="D13" s="579">
        <v>0</v>
      </c>
      <c r="E13" s="579">
        <v>1</v>
      </c>
      <c r="F13" s="567">
        <v>1</v>
      </c>
      <c r="G13" s="569">
        <v>1</v>
      </c>
      <c r="H13" s="566" t="s">
        <v>939</v>
      </c>
      <c r="I13" s="580" t="s">
        <v>940</v>
      </c>
      <c r="J13" s="572"/>
      <c r="K13" s="572"/>
      <c r="L13" s="572"/>
      <c r="M13" s="572"/>
      <c r="N13" s="572"/>
      <c r="O13" s="573">
        <v>456000</v>
      </c>
      <c r="P13" s="572"/>
      <c r="Q13" s="574"/>
      <c r="R13" s="574"/>
      <c r="S13" s="574"/>
      <c r="T13" s="574"/>
      <c r="U13" s="574"/>
      <c r="V13" s="574"/>
      <c r="W13" s="575"/>
      <c r="X13" s="576">
        <v>48</v>
      </c>
      <c r="Y13" s="577"/>
      <c r="Z13" s="578"/>
    </row>
    <row r="14" spans="2:26" ht="273" customHeight="1">
      <c r="B14" s="567" t="s">
        <v>941</v>
      </c>
      <c r="C14" s="567" t="s">
        <v>942</v>
      </c>
      <c r="D14" s="579">
        <v>0</v>
      </c>
      <c r="E14" s="579">
        <v>1</v>
      </c>
      <c r="F14" s="569">
        <v>1</v>
      </c>
      <c r="G14" s="569">
        <v>1</v>
      </c>
      <c r="H14" s="581" t="s">
        <v>943</v>
      </c>
      <c r="I14" s="582" t="s">
        <v>944</v>
      </c>
      <c r="J14" s="40"/>
      <c r="K14" s="40"/>
      <c r="L14" s="40"/>
      <c r="M14" s="40"/>
      <c r="N14" s="40"/>
      <c r="O14" s="40">
        <v>456000</v>
      </c>
      <c r="P14" s="40"/>
      <c r="Q14" s="49"/>
      <c r="R14" s="49"/>
      <c r="S14" s="49"/>
      <c r="T14" s="49"/>
      <c r="U14" s="49"/>
      <c r="V14" s="49"/>
      <c r="W14" s="494"/>
      <c r="X14" s="576">
        <v>53</v>
      </c>
      <c r="Y14" s="576"/>
      <c r="Z14" s="578"/>
    </row>
    <row r="15" spans="2:26" ht="142.5" customHeight="1">
      <c r="B15" s="567" t="s">
        <v>945</v>
      </c>
      <c r="C15" s="567" t="s">
        <v>946</v>
      </c>
      <c r="D15" s="579">
        <v>0</v>
      </c>
      <c r="E15" s="579">
        <v>4</v>
      </c>
      <c r="F15" s="583">
        <v>1</v>
      </c>
      <c r="G15" s="583">
        <v>1</v>
      </c>
      <c r="H15" s="581" t="s">
        <v>943</v>
      </c>
      <c r="I15" s="580" t="s">
        <v>947</v>
      </c>
      <c r="J15" s="40"/>
      <c r="K15" s="40"/>
      <c r="L15" s="40"/>
      <c r="M15" s="40"/>
      <c r="N15" s="40"/>
      <c r="O15" s="40">
        <v>456000</v>
      </c>
      <c r="P15" s="40"/>
      <c r="Q15" s="49"/>
      <c r="R15" s="49"/>
      <c r="S15" s="49"/>
      <c r="T15" s="49"/>
      <c r="U15" s="49"/>
      <c r="V15" s="49"/>
      <c r="W15" s="494"/>
      <c r="X15" s="576">
        <v>91</v>
      </c>
      <c r="Y15" s="576"/>
      <c r="Z15" s="578"/>
    </row>
    <row r="16" spans="2:26" ht="69.75" customHeight="1">
      <c r="B16" s="567" t="s">
        <v>948</v>
      </c>
      <c r="C16" s="567" t="s">
        <v>949</v>
      </c>
      <c r="D16" s="579">
        <v>0</v>
      </c>
      <c r="E16" s="579">
        <v>1</v>
      </c>
      <c r="F16" s="583">
        <v>1</v>
      </c>
      <c r="G16" s="583">
        <v>1</v>
      </c>
      <c r="H16" s="581" t="s">
        <v>950</v>
      </c>
      <c r="I16" s="584" t="s">
        <v>951</v>
      </c>
      <c r="J16" s="40"/>
      <c r="K16" s="40"/>
      <c r="L16" s="40"/>
      <c r="M16" s="40"/>
      <c r="N16" s="40"/>
      <c r="O16" s="40">
        <v>456000</v>
      </c>
      <c r="P16" s="40"/>
      <c r="Q16" s="49"/>
      <c r="R16" s="49"/>
      <c r="S16" s="49"/>
      <c r="T16" s="49"/>
      <c r="U16" s="49"/>
      <c r="V16" s="49"/>
      <c r="W16" s="494"/>
      <c r="X16" s="576">
        <v>20</v>
      </c>
      <c r="Y16" s="576"/>
      <c r="Z16" s="578"/>
    </row>
    <row r="17" spans="2:26" ht="122.5" customHeight="1">
      <c r="B17" s="567" t="s">
        <v>952</v>
      </c>
      <c r="C17" s="567" t="s">
        <v>953</v>
      </c>
      <c r="D17" s="579">
        <v>0</v>
      </c>
      <c r="E17" s="579">
        <v>1</v>
      </c>
      <c r="F17" s="583">
        <v>1</v>
      </c>
      <c r="G17" s="583">
        <v>1</v>
      </c>
      <c r="H17" s="581" t="s">
        <v>954</v>
      </c>
      <c r="I17" s="584" t="s">
        <v>955</v>
      </c>
      <c r="J17" s="40"/>
      <c r="K17" s="40"/>
      <c r="L17" s="40"/>
      <c r="M17" s="40"/>
      <c r="N17" s="40"/>
      <c r="O17" s="40"/>
      <c r="P17" s="40"/>
      <c r="Q17" s="49"/>
      <c r="R17" s="49"/>
      <c r="S17" s="49"/>
      <c r="T17" s="49"/>
      <c r="U17" s="49"/>
      <c r="V17" s="49"/>
      <c r="W17" s="494"/>
      <c r="X17" s="576"/>
      <c r="Y17" s="576"/>
      <c r="Z17" s="578"/>
    </row>
    <row r="18" spans="2:26" ht="122.5" customHeight="1">
      <c r="B18" s="567" t="s">
        <v>956</v>
      </c>
      <c r="C18" s="567" t="s">
        <v>957</v>
      </c>
      <c r="D18" s="579">
        <v>1</v>
      </c>
      <c r="E18" s="579">
        <v>2</v>
      </c>
      <c r="F18" s="583">
        <v>1</v>
      </c>
      <c r="G18" s="583">
        <v>1</v>
      </c>
      <c r="H18" s="581" t="s">
        <v>958</v>
      </c>
      <c r="I18" s="585" t="s">
        <v>959</v>
      </c>
      <c r="J18" s="40"/>
      <c r="K18" s="40"/>
      <c r="L18" s="40"/>
      <c r="M18" s="40"/>
      <c r="N18" s="40"/>
      <c r="O18" s="40">
        <v>30912000</v>
      </c>
      <c r="P18" s="40"/>
      <c r="Q18" s="49"/>
      <c r="R18" s="49"/>
      <c r="S18" s="49"/>
      <c r="T18" s="49"/>
      <c r="U18" s="49"/>
      <c r="V18" s="49"/>
      <c r="W18" s="494"/>
      <c r="X18" s="576">
        <v>833</v>
      </c>
      <c r="Y18" s="576"/>
      <c r="Z18" s="578"/>
    </row>
    <row r="19" spans="2:26" ht="166.5" customHeight="1">
      <c r="B19" s="567" t="s">
        <v>960</v>
      </c>
      <c r="C19" s="567" t="s">
        <v>961</v>
      </c>
      <c r="D19" s="579">
        <v>1</v>
      </c>
      <c r="E19" s="579">
        <v>1</v>
      </c>
      <c r="F19" s="583">
        <v>1</v>
      </c>
      <c r="G19" s="583">
        <v>1</v>
      </c>
      <c r="H19" s="581" t="s">
        <v>962</v>
      </c>
      <c r="I19" s="586" t="s">
        <v>963</v>
      </c>
      <c r="J19" s="40"/>
      <c r="K19" s="40"/>
      <c r="L19" s="40"/>
      <c r="M19" s="40"/>
      <c r="N19" s="40"/>
      <c r="O19" s="40">
        <v>48865250</v>
      </c>
      <c r="P19" s="40"/>
      <c r="Q19" s="49"/>
      <c r="R19" s="49"/>
      <c r="S19" s="49"/>
      <c r="T19" s="49"/>
      <c r="U19" s="49"/>
      <c r="V19" s="49"/>
      <c r="W19" s="494"/>
      <c r="X19" s="576"/>
      <c r="Y19" s="576"/>
      <c r="Z19" s="578"/>
    </row>
    <row r="20" spans="2:26" ht="149.25" customHeight="1">
      <c r="B20" s="567" t="s">
        <v>964</v>
      </c>
      <c r="C20" s="567" t="s">
        <v>965</v>
      </c>
      <c r="D20" s="579">
        <v>1</v>
      </c>
      <c r="E20" s="579">
        <v>1</v>
      </c>
      <c r="F20" s="583">
        <v>1</v>
      </c>
      <c r="G20" s="583">
        <v>1</v>
      </c>
      <c r="H20" s="581" t="s">
        <v>966</v>
      </c>
      <c r="I20" s="587" t="s">
        <v>967</v>
      </c>
      <c r="J20" s="40"/>
      <c r="K20" s="40"/>
      <c r="L20" s="40"/>
      <c r="M20" s="40"/>
      <c r="N20" s="40"/>
      <c r="O20" s="40">
        <v>67150000</v>
      </c>
      <c r="P20" s="40"/>
      <c r="Q20" s="49"/>
      <c r="R20" s="49"/>
      <c r="S20" s="49"/>
      <c r="T20" s="49"/>
      <c r="U20" s="49"/>
      <c r="V20" s="49"/>
      <c r="W20" s="494"/>
      <c r="X20" s="576"/>
      <c r="Y20" s="576"/>
      <c r="Z20" s="578"/>
    </row>
    <row r="21" spans="2:26" ht="122.5" customHeight="1">
      <c r="B21" s="588" t="s">
        <v>968</v>
      </c>
      <c r="C21" s="567" t="s">
        <v>969</v>
      </c>
      <c r="D21" s="579">
        <v>0</v>
      </c>
      <c r="E21" s="579">
        <v>1</v>
      </c>
      <c r="F21" s="583">
        <v>1</v>
      </c>
      <c r="G21" s="583">
        <v>1</v>
      </c>
      <c r="H21" s="581" t="s">
        <v>954</v>
      </c>
      <c r="I21" s="589" t="s">
        <v>970</v>
      </c>
      <c r="J21" s="40"/>
      <c r="K21" s="40"/>
      <c r="L21" s="40"/>
      <c r="M21" s="40"/>
      <c r="N21" s="40"/>
      <c r="O21" s="573">
        <v>456000</v>
      </c>
      <c r="P21" s="40"/>
      <c r="Q21" s="49"/>
      <c r="R21" s="49"/>
      <c r="S21" s="49"/>
      <c r="T21" s="49"/>
      <c r="U21" s="49"/>
      <c r="V21" s="49"/>
      <c r="W21" s="494"/>
      <c r="X21" s="576"/>
      <c r="Y21" s="576"/>
      <c r="Z21" s="578"/>
    </row>
    <row r="22" spans="2:26" ht="170.25" customHeight="1">
      <c r="B22" s="588" t="s">
        <v>971</v>
      </c>
      <c r="C22" s="567" t="s">
        <v>969</v>
      </c>
      <c r="D22" s="579">
        <v>0</v>
      </c>
      <c r="E22" s="579">
        <v>1</v>
      </c>
      <c r="F22" s="583">
        <v>1</v>
      </c>
      <c r="G22" s="583">
        <v>1</v>
      </c>
      <c r="H22" s="581" t="s">
        <v>972</v>
      </c>
      <c r="I22" s="584" t="s">
        <v>973</v>
      </c>
      <c r="J22" s="40"/>
      <c r="K22" s="40"/>
      <c r="L22" s="40"/>
      <c r="M22" s="40"/>
      <c r="N22" s="40"/>
      <c r="O22" s="573">
        <v>456000</v>
      </c>
      <c r="P22" s="40"/>
      <c r="Q22" s="49"/>
      <c r="R22" s="49"/>
      <c r="S22" s="49"/>
      <c r="T22" s="49"/>
      <c r="U22" s="49"/>
      <c r="V22" s="49"/>
      <c r="W22" s="494"/>
      <c r="X22" s="576"/>
      <c r="Y22" s="576"/>
      <c r="Z22" s="578"/>
    </row>
    <row r="23" spans="2:26" ht="165.75" customHeight="1">
      <c r="B23" s="588" t="s">
        <v>974</v>
      </c>
      <c r="C23" s="567" t="s">
        <v>975</v>
      </c>
      <c r="D23" s="579">
        <v>0</v>
      </c>
      <c r="E23" s="579">
        <v>4</v>
      </c>
      <c r="F23" s="583">
        <v>1</v>
      </c>
      <c r="G23" s="583">
        <v>1</v>
      </c>
      <c r="H23" s="581" t="s">
        <v>972</v>
      </c>
      <c r="I23" s="584" t="s">
        <v>976</v>
      </c>
      <c r="J23" s="40"/>
      <c r="K23" s="40"/>
      <c r="L23" s="40"/>
      <c r="M23" s="40"/>
      <c r="N23" s="40"/>
      <c r="O23" s="573">
        <v>456000</v>
      </c>
      <c r="P23" s="40"/>
      <c r="Q23" s="49"/>
      <c r="R23" s="49"/>
      <c r="S23" s="49"/>
      <c r="T23" s="49"/>
      <c r="U23" s="49"/>
      <c r="V23" s="49"/>
      <c r="W23" s="494"/>
      <c r="X23" s="576"/>
      <c r="Y23" s="576"/>
      <c r="Z23" s="578"/>
    </row>
    <row r="24" spans="2:26" ht="146.25" customHeight="1">
      <c r="B24" s="588" t="s">
        <v>977</v>
      </c>
      <c r="C24" s="567" t="s">
        <v>978</v>
      </c>
      <c r="D24" s="579">
        <v>0</v>
      </c>
      <c r="E24" s="579">
        <v>1</v>
      </c>
      <c r="F24" s="569">
        <v>1</v>
      </c>
      <c r="G24" s="569">
        <v>1</v>
      </c>
      <c r="H24" s="581" t="s">
        <v>972</v>
      </c>
      <c r="I24" s="584" t="s">
        <v>979</v>
      </c>
      <c r="J24" s="40"/>
      <c r="K24" s="40"/>
      <c r="L24" s="40"/>
      <c r="M24" s="40"/>
      <c r="N24" s="590"/>
      <c r="O24" s="573">
        <v>456000</v>
      </c>
      <c r="P24" s="591"/>
      <c r="Q24" s="49"/>
      <c r="R24" s="49"/>
      <c r="S24" s="49"/>
      <c r="T24" s="49"/>
      <c r="U24" s="49"/>
      <c r="V24" s="49"/>
      <c r="W24" s="494"/>
      <c r="X24" s="576"/>
      <c r="Y24" s="576"/>
      <c r="Z24" s="578"/>
    </row>
    <row r="25" spans="2:26" ht="49.75" hidden="1" customHeight="1">
      <c r="B25" s="592" t="s">
        <v>190</v>
      </c>
      <c r="C25" s="593" t="s">
        <v>191</v>
      </c>
      <c r="D25" s="593">
        <v>0</v>
      </c>
      <c r="E25" s="593">
        <v>1</v>
      </c>
      <c r="F25" s="593"/>
      <c r="G25" s="593"/>
      <c r="H25" s="594"/>
      <c r="I25" s="594"/>
      <c r="J25" s="49"/>
      <c r="K25" s="49"/>
      <c r="L25" s="49"/>
      <c r="M25" s="49"/>
      <c r="N25" s="49"/>
      <c r="O25" s="595"/>
      <c r="P25" s="49"/>
      <c r="Q25" s="49"/>
      <c r="R25" s="49"/>
      <c r="S25" s="49"/>
      <c r="T25" s="49"/>
      <c r="U25" s="49"/>
      <c r="V25" s="49"/>
      <c r="W25" s="76"/>
      <c r="X25" s="594"/>
      <c r="Y25" s="594"/>
      <c r="Z25" s="578"/>
    </row>
    <row r="26" spans="2:26" ht="66" hidden="1" customHeight="1">
      <c r="B26" s="592" t="s">
        <v>192</v>
      </c>
      <c r="C26" s="593" t="s">
        <v>193</v>
      </c>
      <c r="D26" s="593">
        <v>0</v>
      </c>
      <c r="E26" s="593">
        <v>1</v>
      </c>
      <c r="F26" s="593"/>
      <c r="G26" s="593"/>
      <c r="H26" s="594"/>
      <c r="I26" s="594"/>
      <c r="J26" s="49"/>
      <c r="K26" s="49"/>
      <c r="L26" s="49"/>
      <c r="M26" s="49"/>
      <c r="N26" s="49"/>
      <c r="O26" s="49"/>
      <c r="P26" s="49"/>
      <c r="Q26" s="49"/>
      <c r="R26" s="49"/>
      <c r="S26" s="49"/>
      <c r="T26" s="49"/>
      <c r="U26" s="49"/>
      <c r="V26" s="49"/>
      <c r="W26" s="76"/>
      <c r="X26" s="594"/>
      <c r="Y26" s="594"/>
      <c r="Z26" s="578"/>
    </row>
    <row r="27" spans="2:26" ht="15.5">
      <c r="B27" s="578"/>
      <c r="C27" s="596"/>
      <c r="D27" s="282"/>
      <c r="E27" s="282"/>
      <c r="F27" s="282"/>
      <c r="G27" s="282"/>
      <c r="H27" s="578"/>
      <c r="I27" s="578"/>
      <c r="J27" s="597"/>
      <c r="K27" s="597"/>
      <c r="L27" s="597"/>
      <c r="M27" s="597"/>
      <c r="N27" s="597"/>
      <c r="O27" s="597">
        <f t="array" aca="1" ref="O27" ca="1">O27:O76</f>
        <v>0</v>
      </c>
      <c r="P27" s="597"/>
      <c r="Q27" s="597"/>
      <c r="R27" s="597"/>
      <c r="S27" s="597"/>
      <c r="T27" s="597"/>
      <c r="U27" s="597"/>
      <c r="V27" s="597"/>
      <c r="W27" s="578"/>
      <c r="X27" s="578"/>
      <c r="Y27" s="578"/>
      <c r="Z27" s="578"/>
    </row>
    <row r="28" spans="2:26" ht="15.5">
      <c r="J28" s="599"/>
      <c r="K28" s="599"/>
      <c r="L28" s="599"/>
      <c r="M28" s="599"/>
      <c r="N28" s="597"/>
      <c r="O28" s="597"/>
      <c r="P28" s="597"/>
      <c r="Q28" s="597"/>
      <c r="R28" s="597"/>
      <c r="S28" s="597"/>
      <c r="T28" s="597"/>
      <c r="U28" s="597"/>
      <c r="V28" s="597"/>
      <c r="W28" s="578"/>
      <c r="X28" s="578"/>
      <c r="Y28" s="578"/>
      <c r="Z28" s="578"/>
    </row>
    <row r="29" spans="2:26" ht="15.5">
      <c r="J29" s="599"/>
      <c r="K29" s="599"/>
      <c r="L29" s="599"/>
      <c r="M29" s="599"/>
      <c r="N29" s="597"/>
      <c r="O29" s="597"/>
      <c r="P29" s="597"/>
      <c r="Q29" s="597"/>
      <c r="R29" s="597"/>
      <c r="S29" s="597"/>
      <c r="T29" s="597"/>
      <c r="U29" s="597"/>
      <c r="V29" s="597"/>
      <c r="W29" s="578"/>
      <c r="X29" s="578"/>
      <c r="Y29" s="578"/>
      <c r="Z29" s="578"/>
    </row>
    <row r="30" spans="2:26" ht="15.5">
      <c r="J30" s="599"/>
      <c r="K30" s="599"/>
      <c r="L30" s="599"/>
      <c r="M30" s="599"/>
      <c r="N30" s="597"/>
      <c r="O30" s="597"/>
      <c r="P30" s="597"/>
      <c r="Q30" s="597"/>
      <c r="R30" s="597"/>
      <c r="S30" s="597"/>
      <c r="T30" s="597"/>
      <c r="U30" s="597"/>
      <c r="V30" s="597"/>
      <c r="W30" s="578"/>
      <c r="X30" s="578"/>
      <c r="Y30" s="578"/>
      <c r="Z30" s="578"/>
    </row>
    <row r="31" spans="2:26" ht="15.5">
      <c r="J31" s="599"/>
      <c r="K31" s="599"/>
      <c r="L31" s="599"/>
      <c r="M31" s="599"/>
      <c r="N31" s="597"/>
      <c r="O31" s="597"/>
      <c r="P31" s="597"/>
      <c r="Q31" s="597"/>
      <c r="R31" s="597"/>
      <c r="S31" s="597"/>
      <c r="T31" s="597"/>
      <c r="U31" s="597"/>
      <c r="V31" s="597"/>
      <c r="W31" s="578"/>
      <c r="X31" s="578"/>
      <c r="Y31" s="578"/>
      <c r="Z31" s="578"/>
    </row>
    <row r="32" spans="2:26" ht="15.5">
      <c r="J32" s="599"/>
      <c r="K32" s="599"/>
      <c r="L32" s="599"/>
      <c r="M32" s="599"/>
      <c r="N32" s="597"/>
      <c r="O32" s="597"/>
      <c r="P32" s="597"/>
      <c r="Q32" s="597"/>
      <c r="R32" s="597"/>
      <c r="S32" s="597"/>
      <c r="T32" s="597"/>
      <c r="U32" s="597"/>
      <c r="V32" s="597"/>
      <c r="W32" s="578"/>
      <c r="X32" s="578"/>
      <c r="Y32" s="578"/>
      <c r="Z32" s="578"/>
    </row>
    <row r="33" spans="10:26" ht="15.5">
      <c r="J33" s="599"/>
      <c r="K33" s="599"/>
      <c r="L33" s="599"/>
      <c r="M33" s="599"/>
      <c r="N33" s="597"/>
      <c r="O33" s="597"/>
      <c r="P33" s="597"/>
      <c r="Q33" s="597"/>
      <c r="R33" s="597"/>
      <c r="S33" s="597"/>
      <c r="T33" s="597"/>
      <c r="U33" s="597"/>
      <c r="V33" s="597"/>
      <c r="W33" s="578"/>
      <c r="X33" s="578"/>
      <c r="Y33" s="578"/>
      <c r="Z33" s="578"/>
    </row>
    <row r="34" spans="10:26" ht="15.5">
      <c r="J34" s="599"/>
      <c r="K34" s="599"/>
      <c r="L34" s="599"/>
      <c r="M34" s="599"/>
      <c r="N34" s="597"/>
      <c r="O34" s="597"/>
      <c r="P34" s="597"/>
      <c r="Q34" s="597"/>
      <c r="R34" s="597"/>
      <c r="S34" s="597"/>
      <c r="T34" s="597"/>
      <c r="U34" s="597"/>
      <c r="V34" s="597"/>
      <c r="W34" s="578"/>
      <c r="X34" s="578"/>
      <c r="Y34" s="578"/>
      <c r="Z34" s="578"/>
    </row>
    <row r="35" spans="10:26" ht="15.5">
      <c r="J35" s="599"/>
      <c r="K35" s="599"/>
      <c r="L35" s="599"/>
      <c r="M35" s="599"/>
      <c r="N35" s="597"/>
      <c r="O35" s="597"/>
      <c r="P35" s="597"/>
      <c r="Q35" s="597"/>
      <c r="R35" s="597"/>
      <c r="S35" s="597"/>
      <c r="T35" s="597"/>
      <c r="U35" s="597"/>
      <c r="V35" s="597"/>
      <c r="W35" s="578"/>
      <c r="X35" s="578"/>
      <c r="Y35" s="578"/>
      <c r="Z35" s="578"/>
    </row>
    <row r="36" spans="10:26" ht="15.5">
      <c r="J36" s="599"/>
      <c r="K36" s="599"/>
      <c r="L36" s="599"/>
      <c r="M36" s="599"/>
      <c r="N36" s="597"/>
      <c r="O36" s="597"/>
      <c r="P36" s="597"/>
      <c r="Q36" s="597"/>
      <c r="R36" s="597"/>
      <c r="S36" s="597"/>
      <c r="T36" s="597"/>
      <c r="U36" s="597"/>
      <c r="V36" s="597"/>
      <c r="W36" s="578"/>
      <c r="X36" s="578"/>
      <c r="Y36" s="578"/>
      <c r="Z36" s="578"/>
    </row>
    <row r="37" spans="10:26" ht="15.5">
      <c r="J37" s="599"/>
      <c r="K37" s="599"/>
      <c r="L37" s="599"/>
      <c r="M37" s="599"/>
      <c r="N37" s="597"/>
      <c r="O37" s="597"/>
      <c r="P37" s="597"/>
      <c r="Q37" s="597"/>
      <c r="R37" s="597"/>
      <c r="S37" s="597"/>
      <c r="T37" s="597"/>
      <c r="U37" s="597"/>
      <c r="V37" s="597"/>
      <c r="W37" s="578"/>
      <c r="X37" s="578"/>
      <c r="Y37" s="578"/>
      <c r="Z37" s="578"/>
    </row>
    <row r="38" spans="10:26" ht="15.5">
      <c r="J38" s="599"/>
      <c r="K38" s="599"/>
      <c r="L38" s="599"/>
      <c r="M38" s="599"/>
      <c r="N38" s="597"/>
      <c r="O38" s="597"/>
      <c r="P38" s="597"/>
      <c r="Q38" s="597"/>
      <c r="R38" s="597"/>
      <c r="S38" s="597"/>
      <c r="T38" s="597"/>
      <c r="U38" s="597"/>
      <c r="V38" s="597"/>
      <c r="W38" s="578"/>
      <c r="X38" s="578"/>
      <c r="Y38" s="578"/>
      <c r="Z38" s="578"/>
    </row>
    <row r="39" spans="10:26" ht="15.5">
      <c r="J39" s="599"/>
      <c r="K39" s="599"/>
      <c r="L39" s="599"/>
      <c r="M39" s="599"/>
      <c r="N39" s="597"/>
      <c r="O39" s="597"/>
      <c r="P39" s="597"/>
      <c r="Q39" s="597"/>
      <c r="R39" s="597"/>
      <c r="S39" s="597"/>
      <c r="T39" s="597"/>
      <c r="U39" s="597"/>
      <c r="V39" s="597"/>
      <c r="W39" s="578"/>
      <c r="X39" s="578"/>
      <c r="Y39" s="578"/>
      <c r="Z39" s="578"/>
    </row>
    <row r="40" spans="10:26" ht="15.5">
      <c r="J40" s="599"/>
      <c r="K40" s="599"/>
      <c r="L40" s="599"/>
      <c r="M40" s="599"/>
      <c r="N40" s="597"/>
      <c r="O40" s="597"/>
      <c r="P40" s="597"/>
      <c r="Q40" s="597"/>
      <c r="R40" s="597"/>
      <c r="S40" s="597"/>
      <c r="T40" s="597"/>
      <c r="U40" s="597"/>
      <c r="V40" s="597"/>
      <c r="W40" s="578"/>
      <c r="X40" s="578"/>
      <c r="Y40" s="578"/>
      <c r="Z40" s="578"/>
    </row>
    <row r="41" spans="10:26" ht="15.5">
      <c r="J41" s="599"/>
      <c r="K41" s="599"/>
      <c r="L41" s="599"/>
      <c r="M41" s="599"/>
      <c r="N41" s="597"/>
      <c r="O41" s="597"/>
      <c r="P41" s="597"/>
      <c r="Q41" s="597"/>
      <c r="R41" s="597"/>
      <c r="S41" s="597"/>
      <c r="T41" s="597"/>
      <c r="U41" s="597"/>
      <c r="V41" s="597"/>
      <c r="W41" s="578"/>
      <c r="X41" s="578"/>
      <c r="Y41" s="578"/>
      <c r="Z41" s="578"/>
    </row>
    <row r="42" spans="10:26" ht="15.5">
      <c r="J42" s="599"/>
      <c r="K42" s="599"/>
      <c r="L42" s="599"/>
      <c r="M42" s="599"/>
      <c r="N42" s="597"/>
      <c r="O42" s="597"/>
      <c r="P42" s="597"/>
      <c r="Q42" s="597"/>
      <c r="R42" s="597"/>
      <c r="S42" s="597"/>
      <c r="T42" s="597"/>
      <c r="U42" s="597"/>
      <c r="V42" s="597"/>
      <c r="W42" s="578"/>
      <c r="X42" s="578"/>
      <c r="Y42" s="578"/>
      <c r="Z42" s="578"/>
    </row>
    <row r="43" spans="10:26" ht="15.5">
      <c r="J43" s="599"/>
      <c r="K43" s="599"/>
      <c r="L43" s="599"/>
      <c r="M43" s="599"/>
      <c r="N43" s="597"/>
      <c r="O43" s="597"/>
      <c r="P43" s="597"/>
      <c r="Q43" s="597"/>
      <c r="R43" s="597"/>
      <c r="S43" s="597"/>
      <c r="T43" s="597"/>
      <c r="U43" s="597"/>
      <c r="V43" s="597"/>
      <c r="W43" s="578"/>
      <c r="X43" s="578"/>
      <c r="Y43" s="578"/>
      <c r="Z43" s="578"/>
    </row>
    <row r="44" spans="10:26" ht="15.5">
      <c r="J44" s="599"/>
      <c r="K44" s="599"/>
      <c r="L44" s="599"/>
      <c r="M44" s="599"/>
      <c r="N44" s="597"/>
      <c r="O44" s="597"/>
      <c r="P44" s="597"/>
      <c r="Q44" s="597"/>
      <c r="R44" s="597"/>
      <c r="S44" s="597"/>
      <c r="T44" s="597"/>
      <c r="U44" s="597"/>
      <c r="V44" s="597"/>
      <c r="W44" s="578"/>
      <c r="X44" s="578"/>
      <c r="Y44" s="578"/>
      <c r="Z44" s="578"/>
    </row>
    <row r="45" spans="10:26">
      <c r="N45" s="578"/>
      <c r="O45" s="578"/>
      <c r="P45" s="578"/>
      <c r="Q45" s="578"/>
      <c r="R45" s="578"/>
      <c r="S45" s="578"/>
      <c r="T45" s="578"/>
      <c r="U45" s="578"/>
      <c r="V45" s="578"/>
      <c r="W45" s="578"/>
      <c r="X45" s="578"/>
      <c r="Y45" s="578"/>
      <c r="Z45" s="578"/>
    </row>
    <row r="46" spans="10:26">
      <c r="N46" s="578"/>
      <c r="O46" s="578"/>
      <c r="P46" s="578"/>
      <c r="Q46" s="578"/>
      <c r="R46" s="578"/>
      <c r="S46" s="578"/>
      <c r="T46" s="578"/>
      <c r="U46" s="578"/>
      <c r="V46" s="578"/>
      <c r="W46" s="578"/>
      <c r="X46" s="578"/>
      <c r="Y46" s="578"/>
      <c r="Z46" s="578"/>
    </row>
    <row r="47" spans="10:26">
      <c r="N47" s="578"/>
      <c r="O47" s="578"/>
      <c r="P47" s="578"/>
      <c r="Q47" s="578"/>
      <c r="R47" s="578"/>
      <c r="S47" s="578"/>
      <c r="T47" s="578"/>
      <c r="U47" s="578"/>
      <c r="V47" s="578"/>
      <c r="W47" s="578"/>
      <c r="X47" s="578"/>
      <c r="Y47" s="578"/>
      <c r="Z47" s="578"/>
    </row>
    <row r="48" spans="10:26">
      <c r="N48" s="578"/>
      <c r="O48" s="578"/>
      <c r="P48" s="578"/>
      <c r="Q48" s="578"/>
      <c r="R48" s="578"/>
      <c r="S48" s="578"/>
      <c r="T48" s="578"/>
      <c r="U48" s="578"/>
      <c r="V48" s="578"/>
      <c r="W48" s="578"/>
      <c r="X48" s="578"/>
      <c r="Y48" s="578"/>
      <c r="Z48" s="578"/>
    </row>
    <row r="49" spans="14:26">
      <c r="N49" s="578"/>
      <c r="O49" s="578"/>
      <c r="P49" s="578"/>
      <c r="Q49" s="578"/>
      <c r="R49" s="578"/>
      <c r="S49" s="578"/>
      <c r="T49" s="578"/>
      <c r="U49" s="578"/>
      <c r="V49" s="578"/>
      <c r="W49" s="578"/>
      <c r="X49" s="578"/>
      <c r="Y49" s="578"/>
      <c r="Z49" s="578"/>
    </row>
    <row r="50" spans="14:26">
      <c r="N50" s="578"/>
      <c r="O50" s="578"/>
      <c r="P50" s="578"/>
      <c r="Q50" s="578"/>
      <c r="R50" s="578"/>
      <c r="S50" s="578"/>
      <c r="T50" s="578"/>
      <c r="U50" s="578"/>
      <c r="V50" s="578"/>
      <c r="W50" s="578"/>
      <c r="X50" s="578"/>
      <c r="Y50" s="578"/>
      <c r="Z50" s="578"/>
    </row>
    <row r="51" spans="14:26">
      <c r="N51" s="578"/>
      <c r="O51" s="578"/>
      <c r="P51" s="578"/>
      <c r="Q51" s="578"/>
      <c r="R51" s="578"/>
      <c r="S51" s="578"/>
      <c r="T51" s="578"/>
      <c r="U51" s="578"/>
      <c r="V51" s="578"/>
      <c r="W51" s="578"/>
      <c r="X51" s="578"/>
      <c r="Y51" s="578"/>
      <c r="Z51" s="578"/>
    </row>
    <row r="52" spans="14:26">
      <c r="N52" s="578"/>
      <c r="O52" s="578"/>
      <c r="P52" s="578"/>
      <c r="Q52" s="578"/>
      <c r="R52" s="578"/>
      <c r="S52" s="578"/>
      <c r="T52" s="578"/>
      <c r="U52" s="578"/>
      <c r="V52" s="578"/>
      <c r="W52" s="578"/>
      <c r="X52" s="578"/>
      <c r="Y52" s="578"/>
      <c r="Z52" s="578"/>
    </row>
    <row r="53" spans="14:26">
      <c r="N53" s="578"/>
      <c r="O53" s="578"/>
      <c r="P53" s="578"/>
      <c r="Q53" s="578"/>
      <c r="R53" s="578"/>
      <c r="S53" s="578"/>
      <c r="T53" s="578"/>
      <c r="U53" s="578"/>
      <c r="V53" s="578"/>
      <c r="W53" s="578"/>
      <c r="X53" s="578"/>
      <c r="Y53" s="578"/>
      <c r="Z53" s="578"/>
    </row>
    <row r="54" spans="14:26">
      <c r="N54" s="578"/>
      <c r="O54" s="578"/>
      <c r="P54" s="578"/>
      <c r="Q54" s="578"/>
      <c r="R54" s="578"/>
      <c r="S54" s="578"/>
      <c r="T54" s="578"/>
      <c r="U54" s="578"/>
      <c r="V54" s="578"/>
      <c r="W54" s="578"/>
      <c r="X54" s="578"/>
      <c r="Y54" s="578"/>
      <c r="Z54" s="578"/>
    </row>
    <row r="55" spans="14:26">
      <c r="N55" s="578"/>
      <c r="O55" s="578"/>
      <c r="P55" s="578"/>
      <c r="Q55" s="578"/>
      <c r="R55" s="578"/>
      <c r="S55" s="578"/>
      <c r="T55" s="578"/>
      <c r="U55" s="578"/>
      <c r="V55" s="578"/>
      <c r="W55" s="578"/>
      <c r="X55" s="578"/>
      <c r="Y55" s="578"/>
      <c r="Z55" s="578"/>
    </row>
    <row r="56" spans="14:26">
      <c r="N56" s="578"/>
      <c r="O56" s="578"/>
      <c r="P56" s="578"/>
      <c r="Q56" s="578"/>
      <c r="R56" s="578"/>
      <c r="S56" s="578"/>
      <c r="T56" s="578"/>
      <c r="U56" s="578"/>
      <c r="V56" s="578"/>
      <c r="W56" s="578"/>
      <c r="X56" s="578"/>
      <c r="Y56" s="578"/>
      <c r="Z56" s="578"/>
    </row>
    <row r="57" spans="14:26">
      <c r="N57" s="578"/>
      <c r="O57" s="578"/>
      <c r="P57" s="578"/>
      <c r="Q57" s="578"/>
      <c r="R57" s="578"/>
      <c r="S57" s="578"/>
      <c r="T57" s="578"/>
      <c r="U57" s="578"/>
      <c r="V57" s="578"/>
      <c r="W57" s="578"/>
      <c r="X57" s="578"/>
      <c r="Y57" s="578"/>
      <c r="Z57" s="578"/>
    </row>
    <row r="58" spans="14:26">
      <c r="N58" s="578"/>
      <c r="O58" s="578"/>
      <c r="P58" s="578"/>
      <c r="Q58" s="578"/>
      <c r="R58" s="578"/>
      <c r="S58" s="578"/>
      <c r="T58" s="578"/>
      <c r="U58" s="578"/>
      <c r="V58" s="578"/>
      <c r="W58" s="578"/>
      <c r="X58" s="578"/>
      <c r="Y58" s="578"/>
      <c r="Z58" s="578"/>
    </row>
    <row r="59" spans="14:26">
      <c r="N59" s="578"/>
      <c r="O59" s="578"/>
      <c r="P59" s="578"/>
      <c r="Q59" s="578"/>
      <c r="R59" s="578"/>
      <c r="S59" s="578"/>
      <c r="T59" s="578"/>
      <c r="U59" s="578"/>
      <c r="V59" s="578"/>
      <c r="W59" s="578"/>
      <c r="X59" s="578"/>
      <c r="Y59" s="578"/>
      <c r="Z59" s="578"/>
    </row>
    <row r="60" spans="14:26">
      <c r="N60" s="578"/>
      <c r="O60" s="578"/>
      <c r="P60" s="578"/>
      <c r="Q60" s="578"/>
      <c r="R60" s="578"/>
      <c r="S60" s="578"/>
      <c r="T60" s="578"/>
      <c r="U60" s="578"/>
      <c r="V60" s="578"/>
      <c r="W60" s="578"/>
      <c r="X60" s="578"/>
      <c r="Y60" s="578"/>
      <c r="Z60" s="578"/>
    </row>
    <row r="61" spans="14:26">
      <c r="N61" s="578"/>
      <c r="O61" s="578"/>
      <c r="P61" s="578"/>
      <c r="Q61" s="578"/>
      <c r="R61" s="578"/>
      <c r="S61" s="578"/>
      <c r="T61" s="578"/>
      <c r="U61" s="578"/>
      <c r="V61" s="578"/>
      <c r="W61" s="578"/>
      <c r="X61" s="578"/>
      <c r="Y61" s="578"/>
      <c r="Z61" s="578"/>
    </row>
    <row r="62" spans="14:26">
      <c r="N62" s="578"/>
      <c r="O62" s="578"/>
      <c r="P62" s="578"/>
      <c r="Q62" s="578"/>
      <c r="R62" s="578"/>
      <c r="S62" s="578"/>
      <c r="T62" s="578"/>
      <c r="U62" s="578"/>
      <c r="V62" s="578"/>
      <c r="W62" s="578"/>
      <c r="X62" s="578"/>
      <c r="Y62" s="578"/>
      <c r="Z62" s="578"/>
    </row>
    <row r="63" spans="14:26">
      <c r="N63" s="578"/>
      <c r="O63" s="578"/>
      <c r="P63" s="578"/>
      <c r="Q63" s="578"/>
      <c r="R63" s="578"/>
      <c r="S63" s="578"/>
      <c r="T63" s="578"/>
      <c r="U63" s="578"/>
      <c r="V63" s="578"/>
      <c r="W63" s="578"/>
      <c r="X63" s="578"/>
      <c r="Y63" s="578"/>
      <c r="Z63" s="578"/>
    </row>
    <row r="64" spans="14:26">
      <c r="N64" s="578"/>
      <c r="O64" s="578"/>
      <c r="P64" s="578"/>
      <c r="Q64" s="578"/>
      <c r="R64" s="578"/>
      <c r="S64" s="578"/>
      <c r="T64" s="578"/>
      <c r="U64" s="578"/>
      <c r="V64" s="578"/>
      <c r="W64" s="578"/>
      <c r="X64" s="578"/>
      <c r="Y64" s="578"/>
      <c r="Z64" s="578"/>
    </row>
    <row r="65" spans="14:26">
      <c r="N65" s="578"/>
      <c r="O65" s="578"/>
      <c r="P65" s="578"/>
      <c r="Q65" s="578"/>
      <c r="R65" s="578"/>
      <c r="S65" s="578"/>
      <c r="T65" s="578"/>
      <c r="U65" s="578"/>
      <c r="V65" s="578"/>
      <c r="W65" s="578"/>
      <c r="X65" s="578"/>
      <c r="Y65" s="578"/>
      <c r="Z65" s="578"/>
    </row>
    <row r="66" spans="14:26">
      <c r="N66" s="578"/>
      <c r="O66" s="578"/>
      <c r="P66" s="578"/>
      <c r="Q66" s="578"/>
      <c r="R66" s="578"/>
      <c r="S66" s="578"/>
      <c r="T66" s="578"/>
      <c r="U66" s="578"/>
      <c r="V66" s="578"/>
      <c r="W66" s="578"/>
      <c r="X66" s="578"/>
      <c r="Y66" s="578"/>
      <c r="Z66" s="578"/>
    </row>
    <row r="67" spans="14:26">
      <c r="N67" s="578"/>
      <c r="O67" s="578"/>
      <c r="P67" s="578"/>
      <c r="Q67" s="578"/>
      <c r="R67" s="578"/>
      <c r="S67" s="578"/>
      <c r="T67" s="578"/>
      <c r="U67" s="578"/>
      <c r="V67" s="578"/>
      <c r="W67" s="578"/>
      <c r="X67" s="578"/>
      <c r="Y67" s="578"/>
      <c r="Z67" s="578"/>
    </row>
    <row r="68" spans="14:26">
      <c r="N68" s="578"/>
      <c r="O68" s="578"/>
      <c r="P68" s="578"/>
      <c r="Q68" s="578"/>
      <c r="R68" s="578"/>
      <c r="S68" s="578"/>
      <c r="T68" s="578"/>
      <c r="U68" s="578"/>
      <c r="V68" s="578"/>
      <c r="W68" s="578"/>
      <c r="X68" s="578"/>
      <c r="Y68" s="578"/>
      <c r="Z68" s="578"/>
    </row>
    <row r="69" spans="14:26">
      <c r="N69" s="578"/>
      <c r="O69" s="578"/>
      <c r="P69" s="578"/>
      <c r="Q69" s="578"/>
      <c r="R69" s="578"/>
      <c r="S69" s="578"/>
      <c r="T69" s="578"/>
      <c r="U69" s="578"/>
      <c r="V69" s="578"/>
      <c r="W69" s="578"/>
      <c r="X69" s="578"/>
      <c r="Y69" s="578"/>
      <c r="Z69" s="578"/>
    </row>
    <row r="70" spans="14:26">
      <c r="N70" s="578"/>
      <c r="O70" s="578"/>
      <c r="P70" s="578"/>
      <c r="Q70" s="578"/>
      <c r="R70" s="578"/>
      <c r="S70" s="578"/>
      <c r="T70" s="578"/>
      <c r="U70" s="578"/>
      <c r="V70" s="578"/>
      <c r="W70" s="578"/>
      <c r="X70" s="578"/>
      <c r="Y70" s="578"/>
      <c r="Z70" s="578"/>
    </row>
    <row r="71" spans="14:26">
      <c r="N71" s="578"/>
      <c r="O71" s="578"/>
      <c r="P71" s="578"/>
      <c r="Q71" s="578"/>
      <c r="R71" s="578"/>
      <c r="S71" s="578"/>
      <c r="T71" s="578"/>
      <c r="U71" s="578"/>
      <c r="V71" s="578"/>
      <c r="W71" s="578"/>
      <c r="X71" s="578"/>
      <c r="Y71" s="578"/>
      <c r="Z71" s="578"/>
    </row>
    <row r="72" spans="14:26">
      <c r="N72" s="578"/>
      <c r="O72" s="578"/>
      <c r="P72" s="578"/>
      <c r="Q72" s="578"/>
      <c r="R72" s="578"/>
      <c r="S72" s="578"/>
      <c r="T72" s="578"/>
      <c r="U72" s="578"/>
      <c r="V72" s="578"/>
      <c r="W72" s="578"/>
      <c r="X72" s="578"/>
      <c r="Y72" s="578"/>
      <c r="Z72" s="578"/>
    </row>
    <row r="73" spans="14:26">
      <c r="N73" s="578"/>
      <c r="O73" s="578"/>
      <c r="P73" s="578"/>
      <c r="Q73" s="578"/>
      <c r="R73" s="578"/>
      <c r="S73" s="578"/>
      <c r="T73" s="578"/>
      <c r="U73" s="578"/>
      <c r="V73" s="578"/>
      <c r="W73" s="578"/>
      <c r="X73" s="578"/>
      <c r="Y73" s="578"/>
      <c r="Z73" s="578"/>
    </row>
    <row r="74" spans="14:26">
      <c r="N74" s="578"/>
      <c r="O74" s="578"/>
      <c r="P74" s="578"/>
      <c r="Q74" s="578"/>
      <c r="R74" s="578"/>
      <c r="S74" s="578"/>
      <c r="T74" s="578"/>
      <c r="U74" s="578"/>
      <c r="V74" s="578"/>
      <c r="W74" s="578"/>
      <c r="X74" s="578"/>
      <c r="Y74" s="578"/>
      <c r="Z74" s="578"/>
    </row>
    <row r="75" spans="14:26">
      <c r="N75" s="578"/>
      <c r="O75" s="578"/>
      <c r="P75" s="578"/>
      <c r="Q75" s="578"/>
      <c r="R75" s="578"/>
      <c r="S75" s="578"/>
      <c r="T75" s="578"/>
      <c r="U75" s="578"/>
      <c r="V75" s="578"/>
      <c r="W75" s="578"/>
      <c r="X75" s="578"/>
      <c r="Y75" s="578"/>
      <c r="Z75" s="578"/>
    </row>
    <row r="76" spans="14:26">
      <c r="N76" s="578"/>
      <c r="O76" s="578"/>
      <c r="P76" s="578"/>
      <c r="Q76" s="578"/>
      <c r="R76" s="578"/>
      <c r="S76" s="578"/>
      <c r="T76" s="578"/>
      <c r="U76" s="578"/>
      <c r="V76" s="578"/>
      <c r="W76" s="578"/>
      <c r="X76" s="578"/>
      <c r="Y76" s="578"/>
      <c r="Z76" s="578"/>
    </row>
    <row r="77" spans="14:26">
      <c r="N77" s="578"/>
      <c r="O77" s="578"/>
      <c r="P77" s="578"/>
      <c r="Q77" s="578"/>
      <c r="R77" s="578"/>
      <c r="S77" s="578"/>
      <c r="T77" s="578"/>
      <c r="U77" s="578"/>
      <c r="V77" s="578"/>
      <c r="W77" s="578"/>
      <c r="X77" s="578"/>
      <c r="Y77" s="578"/>
      <c r="Z77" s="578"/>
    </row>
    <row r="78" spans="14:26">
      <c r="N78" s="578"/>
      <c r="O78" s="578"/>
      <c r="P78" s="578"/>
      <c r="Q78" s="578"/>
      <c r="R78" s="578"/>
      <c r="S78" s="578"/>
      <c r="T78" s="578"/>
      <c r="U78" s="578"/>
      <c r="V78" s="578"/>
      <c r="W78" s="578"/>
      <c r="X78" s="578"/>
      <c r="Y78" s="578"/>
      <c r="Z78" s="578"/>
    </row>
    <row r="79" spans="14:26">
      <c r="N79" s="578"/>
      <c r="O79" s="578"/>
      <c r="P79" s="578"/>
      <c r="Q79" s="578"/>
      <c r="R79" s="578"/>
      <c r="S79" s="578"/>
      <c r="T79" s="578"/>
      <c r="U79" s="578"/>
      <c r="V79" s="578"/>
      <c r="W79" s="578"/>
      <c r="X79" s="578"/>
      <c r="Y79" s="578"/>
      <c r="Z79" s="578"/>
    </row>
    <row r="80" spans="14:26">
      <c r="N80" s="578"/>
      <c r="O80" s="578"/>
      <c r="P80" s="578"/>
      <c r="Q80" s="578"/>
      <c r="R80" s="578"/>
      <c r="S80" s="578"/>
      <c r="T80" s="578"/>
      <c r="U80" s="578"/>
      <c r="V80" s="578"/>
      <c r="W80" s="578"/>
      <c r="X80" s="578"/>
      <c r="Y80" s="578"/>
      <c r="Z80" s="578"/>
    </row>
    <row r="81" spans="14:26">
      <c r="N81" s="578"/>
      <c r="O81" s="578"/>
      <c r="P81" s="578"/>
      <c r="Q81" s="578"/>
      <c r="R81" s="578"/>
      <c r="S81" s="578"/>
      <c r="T81" s="578"/>
      <c r="U81" s="578"/>
      <c r="V81" s="578"/>
      <c r="W81" s="578"/>
      <c r="X81" s="578"/>
      <c r="Y81" s="578"/>
      <c r="Z81" s="578"/>
    </row>
    <row r="82" spans="14:26">
      <c r="N82" s="578"/>
      <c r="O82" s="578"/>
      <c r="P82" s="578"/>
      <c r="Q82" s="578"/>
      <c r="R82" s="578"/>
      <c r="S82" s="578"/>
      <c r="T82" s="578"/>
      <c r="U82" s="578"/>
      <c r="V82" s="578"/>
      <c r="W82" s="578"/>
      <c r="X82" s="578"/>
      <c r="Y82" s="578"/>
      <c r="Z82" s="578"/>
    </row>
    <row r="83" spans="14:26">
      <c r="N83" s="578"/>
      <c r="O83" s="578"/>
      <c r="P83" s="578"/>
      <c r="Q83" s="578"/>
      <c r="R83" s="578"/>
      <c r="S83" s="578"/>
      <c r="T83" s="578"/>
      <c r="U83" s="578"/>
      <c r="V83" s="578"/>
      <c r="W83" s="578"/>
      <c r="X83" s="578"/>
      <c r="Y83" s="578"/>
      <c r="Z83" s="578"/>
    </row>
    <row r="84" spans="14:26">
      <c r="N84" s="578"/>
      <c r="O84" s="578"/>
      <c r="P84" s="578"/>
      <c r="Q84" s="578"/>
      <c r="R84" s="578"/>
      <c r="S84" s="578"/>
      <c r="T84" s="578"/>
      <c r="U84" s="578"/>
      <c r="V84" s="578"/>
      <c r="W84" s="578"/>
      <c r="X84" s="578"/>
      <c r="Y84" s="578"/>
      <c r="Z84" s="578"/>
    </row>
    <row r="85" spans="14:26">
      <c r="N85" s="578"/>
      <c r="O85" s="578"/>
      <c r="P85" s="578"/>
      <c r="Q85" s="578"/>
      <c r="R85" s="578"/>
      <c r="S85" s="578"/>
      <c r="T85" s="578"/>
      <c r="U85" s="578"/>
      <c r="V85" s="578"/>
      <c r="W85" s="578"/>
      <c r="X85" s="578"/>
      <c r="Y85" s="578"/>
      <c r="Z85" s="578"/>
    </row>
    <row r="86" spans="14:26">
      <c r="N86" s="578"/>
      <c r="O86" s="578"/>
      <c r="P86" s="578"/>
      <c r="Q86" s="578"/>
      <c r="R86" s="578"/>
      <c r="S86" s="578"/>
      <c r="T86" s="578"/>
      <c r="U86" s="578"/>
      <c r="V86" s="578"/>
      <c r="W86" s="578"/>
      <c r="X86" s="578"/>
      <c r="Y86" s="578"/>
      <c r="Z86" s="578"/>
    </row>
    <row r="87" spans="14:26">
      <c r="N87" s="578"/>
      <c r="O87" s="578"/>
      <c r="P87" s="578"/>
      <c r="Q87" s="578"/>
      <c r="R87" s="578"/>
      <c r="S87" s="578"/>
      <c r="T87" s="578"/>
      <c r="U87" s="578"/>
      <c r="V87" s="578"/>
      <c r="W87" s="578"/>
      <c r="X87" s="578"/>
      <c r="Y87" s="578"/>
      <c r="Z87" s="578"/>
    </row>
    <row r="88" spans="14:26">
      <c r="N88" s="578"/>
      <c r="O88" s="578"/>
      <c r="P88" s="578"/>
      <c r="Q88" s="578"/>
      <c r="R88" s="578"/>
      <c r="S88" s="578"/>
      <c r="T88" s="578"/>
      <c r="U88" s="578"/>
      <c r="V88" s="578"/>
      <c r="W88" s="578"/>
      <c r="X88" s="578"/>
      <c r="Y88" s="578"/>
      <c r="Z88" s="578"/>
    </row>
    <row r="89" spans="14:26">
      <c r="N89" s="578"/>
      <c r="O89" s="578"/>
      <c r="P89" s="578"/>
      <c r="Q89" s="578"/>
      <c r="R89" s="578"/>
      <c r="S89" s="578"/>
      <c r="T89" s="578"/>
      <c r="U89" s="578"/>
      <c r="V89" s="578"/>
      <c r="W89" s="578"/>
      <c r="X89" s="578"/>
      <c r="Y89" s="578"/>
      <c r="Z89" s="578"/>
    </row>
    <row r="90" spans="14:26">
      <c r="N90" s="578"/>
      <c r="O90" s="578"/>
      <c r="P90" s="578"/>
      <c r="Q90" s="578"/>
      <c r="R90" s="578"/>
      <c r="S90" s="578"/>
      <c r="T90" s="578"/>
      <c r="U90" s="578"/>
      <c r="V90" s="578"/>
      <c r="W90" s="578"/>
      <c r="X90" s="578"/>
      <c r="Y90" s="578"/>
      <c r="Z90" s="578"/>
    </row>
    <row r="91" spans="14:26">
      <c r="N91" s="578"/>
      <c r="O91" s="578"/>
      <c r="P91" s="578"/>
      <c r="Q91" s="578"/>
      <c r="R91" s="578"/>
      <c r="S91" s="578"/>
      <c r="T91" s="578"/>
      <c r="U91" s="578"/>
      <c r="V91" s="578"/>
      <c r="W91" s="578"/>
      <c r="X91" s="578"/>
      <c r="Y91" s="578"/>
      <c r="Z91" s="578"/>
    </row>
    <row r="92" spans="14:26">
      <c r="N92" s="578"/>
      <c r="O92" s="578"/>
      <c r="P92" s="578"/>
      <c r="Q92" s="578"/>
      <c r="R92" s="578"/>
      <c r="S92" s="578"/>
      <c r="T92" s="578"/>
      <c r="U92" s="578"/>
      <c r="V92" s="578"/>
      <c r="W92" s="578"/>
      <c r="X92" s="578"/>
      <c r="Y92" s="578"/>
      <c r="Z92" s="578"/>
    </row>
    <row r="93" spans="14:26">
      <c r="N93" s="578"/>
      <c r="O93" s="578"/>
      <c r="P93" s="578"/>
      <c r="Q93" s="578"/>
      <c r="R93" s="578"/>
      <c r="S93" s="578"/>
      <c r="T93" s="578"/>
      <c r="U93" s="578"/>
      <c r="V93" s="578"/>
      <c r="W93" s="578"/>
      <c r="X93" s="578"/>
      <c r="Y93" s="578"/>
      <c r="Z93" s="578"/>
    </row>
    <row r="94" spans="14:26">
      <c r="N94" s="578"/>
      <c r="O94" s="578"/>
      <c r="P94" s="578"/>
      <c r="Q94" s="578"/>
      <c r="R94" s="578"/>
      <c r="S94" s="578"/>
      <c r="T94" s="578"/>
      <c r="U94" s="578"/>
      <c r="V94" s="578"/>
      <c r="W94" s="578"/>
      <c r="X94" s="578"/>
      <c r="Y94" s="578"/>
      <c r="Z94" s="578"/>
    </row>
    <row r="95" spans="14:26">
      <c r="N95" s="578"/>
      <c r="O95" s="578"/>
      <c r="P95" s="578"/>
      <c r="Q95" s="578"/>
      <c r="R95" s="578"/>
      <c r="S95" s="578"/>
      <c r="T95" s="578"/>
      <c r="U95" s="578"/>
      <c r="V95" s="578"/>
      <c r="W95" s="578"/>
      <c r="X95" s="578"/>
      <c r="Y95" s="578"/>
      <c r="Z95" s="578"/>
    </row>
    <row r="96" spans="14:26">
      <c r="N96" s="578"/>
      <c r="O96" s="578"/>
      <c r="P96" s="578"/>
      <c r="Q96" s="578"/>
      <c r="R96" s="578"/>
      <c r="S96" s="578"/>
      <c r="T96" s="578"/>
      <c r="U96" s="578"/>
      <c r="V96" s="578"/>
      <c r="W96" s="578"/>
      <c r="X96" s="578"/>
      <c r="Y96" s="578"/>
      <c r="Z96" s="578"/>
    </row>
    <row r="97" spans="14:26">
      <c r="N97" s="578"/>
      <c r="O97" s="578"/>
      <c r="P97" s="578"/>
      <c r="Q97" s="578"/>
      <c r="R97" s="578"/>
      <c r="S97" s="578"/>
      <c r="T97" s="578"/>
      <c r="U97" s="578"/>
      <c r="V97" s="578"/>
      <c r="W97" s="578"/>
      <c r="X97" s="578"/>
      <c r="Y97" s="578"/>
      <c r="Z97" s="578"/>
    </row>
    <row r="98" spans="14:26">
      <c r="N98" s="578"/>
      <c r="O98" s="578"/>
      <c r="P98" s="578"/>
      <c r="Q98" s="578"/>
      <c r="R98" s="578"/>
      <c r="S98" s="578"/>
      <c r="T98" s="578"/>
      <c r="U98" s="578"/>
      <c r="V98" s="578"/>
      <c r="W98" s="578"/>
      <c r="X98" s="578"/>
      <c r="Y98" s="578"/>
      <c r="Z98" s="578"/>
    </row>
    <row r="99" spans="14:26">
      <c r="N99" s="578"/>
      <c r="O99" s="578"/>
      <c r="P99" s="578"/>
      <c r="Q99" s="578"/>
      <c r="R99" s="578"/>
      <c r="S99" s="578"/>
      <c r="T99" s="578"/>
      <c r="U99" s="578"/>
      <c r="V99" s="578"/>
      <c r="W99" s="578"/>
      <c r="X99" s="578"/>
      <c r="Y99" s="578"/>
      <c r="Z99" s="578"/>
    </row>
    <row r="100" spans="14:26">
      <c r="N100" s="578"/>
      <c r="O100" s="578"/>
      <c r="P100" s="578"/>
      <c r="Q100" s="578"/>
      <c r="R100" s="578"/>
      <c r="S100" s="578"/>
      <c r="T100" s="578"/>
      <c r="U100" s="578"/>
      <c r="V100" s="578"/>
      <c r="W100" s="578"/>
      <c r="X100" s="578"/>
      <c r="Y100" s="578"/>
      <c r="Z100" s="578"/>
    </row>
    <row r="101" spans="14:26">
      <c r="N101" s="578"/>
      <c r="O101" s="578"/>
      <c r="P101" s="578"/>
      <c r="Q101" s="578"/>
      <c r="R101" s="578"/>
      <c r="S101" s="578"/>
      <c r="T101" s="578"/>
      <c r="U101" s="578"/>
      <c r="V101" s="578"/>
      <c r="W101" s="578"/>
      <c r="X101" s="578"/>
      <c r="Y101" s="578"/>
      <c r="Z101" s="578"/>
    </row>
    <row r="102" spans="14:26">
      <c r="N102" s="578"/>
      <c r="O102" s="578"/>
      <c r="P102" s="578"/>
      <c r="Q102" s="578"/>
      <c r="R102" s="578"/>
      <c r="S102" s="578"/>
      <c r="T102" s="578"/>
      <c r="U102" s="578"/>
      <c r="V102" s="578"/>
      <c r="W102" s="578"/>
      <c r="X102" s="578"/>
      <c r="Y102" s="578"/>
      <c r="Z102" s="578"/>
    </row>
    <row r="103" spans="14:26">
      <c r="N103" s="578"/>
      <c r="O103" s="578"/>
      <c r="P103" s="578"/>
      <c r="Q103" s="578"/>
      <c r="R103" s="578"/>
      <c r="S103" s="578"/>
      <c r="T103" s="578"/>
      <c r="U103" s="578"/>
      <c r="V103" s="578"/>
      <c r="W103" s="578"/>
      <c r="X103" s="578"/>
      <c r="Y103" s="578"/>
      <c r="Z103" s="578"/>
    </row>
    <row r="104" spans="14:26">
      <c r="N104" s="578"/>
      <c r="O104" s="578"/>
      <c r="P104" s="578"/>
      <c r="Q104" s="578"/>
      <c r="R104" s="578"/>
      <c r="S104" s="578"/>
      <c r="T104" s="578"/>
      <c r="U104" s="578"/>
      <c r="V104" s="578"/>
      <c r="W104" s="578"/>
      <c r="X104" s="578"/>
      <c r="Y104" s="578"/>
      <c r="Z104" s="578"/>
    </row>
    <row r="105" spans="14:26">
      <c r="N105" s="578"/>
      <c r="O105" s="578"/>
      <c r="P105" s="578"/>
      <c r="Q105" s="578"/>
      <c r="R105" s="578"/>
      <c r="S105" s="578"/>
      <c r="T105" s="578"/>
      <c r="U105" s="578"/>
      <c r="V105" s="578"/>
      <c r="W105" s="578"/>
      <c r="X105" s="578"/>
      <c r="Y105" s="578"/>
      <c r="Z105" s="578"/>
    </row>
    <row r="106" spans="14:26">
      <c r="N106" s="578"/>
      <c r="O106" s="578"/>
      <c r="P106" s="578"/>
      <c r="Q106" s="578"/>
      <c r="R106" s="578"/>
      <c r="S106" s="578"/>
      <c r="T106" s="578"/>
      <c r="U106" s="578"/>
      <c r="V106" s="578"/>
      <c r="W106" s="578"/>
      <c r="X106" s="578"/>
      <c r="Y106" s="578"/>
      <c r="Z106" s="578"/>
    </row>
    <row r="107" spans="14:26">
      <c r="N107" s="578"/>
      <c r="O107" s="578"/>
      <c r="P107" s="578"/>
      <c r="Q107" s="578"/>
      <c r="R107" s="578"/>
      <c r="S107" s="578"/>
      <c r="T107" s="578"/>
      <c r="U107" s="578"/>
      <c r="V107" s="578"/>
      <c r="W107" s="578"/>
      <c r="X107" s="578"/>
      <c r="Y107" s="578"/>
      <c r="Z107" s="578"/>
    </row>
    <row r="108" spans="14:26">
      <c r="N108" s="578"/>
      <c r="O108" s="578"/>
      <c r="P108" s="578"/>
      <c r="Q108" s="578"/>
      <c r="R108" s="578"/>
      <c r="S108" s="578"/>
      <c r="T108" s="578"/>
      <c r="U108" s="578"/>
      <c r="V108" s="578"/>
      <c r="W108" s="578"/>
      <c r="X108" s="578"/>
      <c r="Y108" s="578"/>
      <c r="Z108" s="578"/>
    </row>
    <row r="109" spans="14:26">
      <c r="N109" s="578"/>
      <c r="O109" s="578"/>
      <c r="P109" s="578"/>
      <c r="Q109" s="578"/>
      <c r="R109" s="578"/>
      <c r="S109" s="578"/>
      <c r="T109" s="578"/>
      <c r="U109" s="578"/>
      <c r="V109" s="578"/>
      <c r="W109" s="578"/>
      <c r="X109" s="578"/>
      <c r="Y109" s="578"/>
      <c r="Z109" s="578"/>
    </row>
    <row r="110" spans="14:26">
      <c r="N110" s="578"/>
      <c r="O110" s="578"/>
      <c r="P110" s="578"/>
      <c r="Q110" s="578"/>
      <c r="R110" s="578"/>
      <c r="S110" s="578"/>
      <c r="T110" s="578"/>
      <c r="U110" s="578"/>
      <c r="V110" s="578"/>
      <c r="W110" s="578"/>
      <c r="X110" s="578"/>
      <c r="Y110" s="578"/>
      <c r="Z110" s="578"/>
    </row>
    <row r="111" spans="14:26">
      <c r="N111" s="578"/>
      <c r="O111" s="578"/>
      <c r="P111" s="578"/>
      <c r="Q111" s="578"/>
      <c r="R111" s="578"/>
      <c r="S111" s="578"/>
      <c r="T111" s="578"/>
      <c r="U111" s="578"/>
      <c r="V111" s="578"/>
      <c r="W111" s="578"/>
      <c r="X111" s="578"/>
      <c r="Y111" s="578"/>
      <c r="Z111" s="578"/>
    </row>
    <row r="112" spans="14:26">
      <c r="N112" s="578"/>
      <c r="O112" s="578"/>
      <c r="P112" s="578"/>
      <c r="Q112" s="578"/>
      <c r="R112" s="578"/>
      <c r="S112" s="578"/>
      <c r="T112" s="578"/>
      <c r="U112" s="578"/>
      <c r="V112" s="578"/>
      <c r="W112" s="578"/>
      <c r="X112" s="578"/>
      <c r="Y112" s="578"/>
      <c r="Z112" s="578"/>
    </row>
    <row r="113" spans="14:26">
      <c r="N113" s="578"/>
      <c r="O113" s="578"/>
      <c r="P113" s="578"/>
      <c r="Q113" s="578"/>
      <c r="R113" s="578"/>
      <c r="S113" s="578"/>
      <c r="T113" s="578"/>
      <c r="U113" s="578"/>
      <c r="V113" s="578"/>
      <c r="W113" s="578"/>
      <c r="X113" s="578"/>
      <c r="Y113" s="578"/>
      <c r="Z113" s="578"/>
    </row>
    <row r="114" spans="14:26">
      <c r="N114" s="578"/>
      <c r="O114" s="578"/>
      <c r="P114" s="578"/>
      <c r="Q114" s="578"/>
      <c r="R114" s="578"/>
      <c r="S114" s="578"/>
      <c r="T114" s="578"/>
      <c r="U114" s="578"/>
      <c r="V114" s="578"/>
      <c r="W114" s="578"/>
      <c r="X114" s="578"/>
      <c r="Y114" s="578"/>
      <c r="Z114" s="578"/>
    </row>
    <row r="115" spans="14:26">
      <c r="N115" s="578"/>
      <c r="O115" s="578"/>
      <c r="P115" s="578"/>
      <c r="Q115" s="578"/>
      <c r="R115" s="578"/>
      <c r="S115" s="578"/>
      <c r="T115" s="578"/>
      <c r="U115" s="578"/>
      <c r="V115" s="578"/>
      <c r="W115" s="578"/>
      <c r="X115" s="578"/>
      <c r="Y115" s="578"/>
      <c r="Z115" s="578"/>
    </row>
    <row r="116" spans="14:26">
      <c r="N116" s="578"/>
      <c r="O116" s="578"/>
      <c r="P116" s="578"/>
      <c r="Q116" s="578"/>
      <c r="R116" s="578"/>
      <c r="S116" s="578"/>
      <c r="T116" s="578"/>
      <c r="U116" s="578"/>
      <c r="V116" s="578"/>
      <c r="W116" s="578"/>
      <c r="X116" s="578"/>
      <c r="Y116" s="578"/>
      <c r="Z116" s="578"/>
    </row>
    <row r="117" spans="14:26">
      <c r="N117" s="578"/>
      <c r="O117" s="578"/>
      <c r="P117" s="578"/>
      <c r="Q117" s="578"/>
      <c r="R117" s="578"/>
      <c r="S117" s="578"/>
      <c r="T117" s="578"/>
      <c r="U117" s="578"/>
      <c r="V117" s="578"/>
      <c r="W117" s="578"/>
      <c r="X117" s="578"/>
      <c r="Y117" s="578"/>
      <c r="Z117" s="578"/>
    </row>
    <row r="118" spans="14:26">
      <c r="N118" s="578"/>
      <c r="O118" s="578"/>
      <c r="P118" s="578"/>
      <c r="Q118" s="578"/>
      <c r="R118" s="578"/>
      <c r="S118" s="578"/>
      <c r="T118" s="578"/>
      <c r="U118" s="578"/>
      <c r="V118" s="578"/>
      <c r="W118" s="578"/>
      <c r="X118" s="578"/>
      <c r="Y118" s="578"/>
      <c r="Z118" s="578"/>
    </row>
    <row r="119" spans="14:26">
      <c r="N119" s="578"/>
      <c r="O119" s="578"/>
      <c r="P119" s="578"/>
      <c r="Q119" s="578"/>
      <c r="R119" s="578"/>
      <c r="S119" s="578"/>
      <c r="T119" s="578"/>
      <c r="U119" s="578"/>
      <c r="V119" s="578"/>
      <c r="W119" s="578"/>
      <c r="X119" s="578"/>
      <c r="Y119" s="578"/>
      <c r="Z119" s="578"/>
    </row>
    <row r="120" spans="14:26">
      <c r="N120" s="578"/>
      <c r="O120" s="578"/>
      <c r="P120" s="578"/>
      <c r="Q120" s="578"/>
      <c r="R120" s="578"/>
      <c r="S120" s="578"/>
      <c r="T120" s="578"/>
      <c r="U120" s="578"/>
      <c r="V120" s="578"/>
      <c r="W120" s="578"/>
      <c r="X120" s="578"/>
      <c r="Y120" s="578"/>
      <c r="Z120" s="578"/>
    </row>
    <row r="121" spans="14:26">
      <c r="N121" s="578"/>
      <c r="O121" s="578"/>
      <c r="P121" s="578"/>
      <c r="Q121" s="578"/>
      <c r="R121" s="578"/>
      <c r="S121" s="578"/>
      <c r="T121" s="578"/>
      <c r="U121" s="578"/>
      <c r="V121" s="578"/>
      <c r="W121" s="578"/>
      <c r="X121" s="578"/>
      <c r="Y121" s="578"/>
      <c r="Z121" s="578"/>
    </row>
    <row r="122" spans="14:26">
      <c r="N122" s="578"/>
      <c r="O122" s="578"/>
      <c r="P122" s="578"/>
      <c r="Q122" s="578"/>
      <c r="R122" s="578"/>
      <c r="S122" s="578"/>
      <c r="T122" s="578"/>
      <c r="U122" s="578"/>
      <c r="V122" s="578"/>
      <c r="W122" s="578"/>
      <c r="X122" s="578"/>
      <c r="Y122" s="578"/>
      <c r="Z122" s="578"/>
    </row>
    <row r="123" spans="14:26">
      <c r="N123" s="578"/>
      <c r="O123" s="578"/>
      <c r="P123" s="578"/>
      <c r="Q123" s="578"/>
      <c r="R123" s="578"/>
      <c r="S123" s="578"/>
      <c r="T123" s="578"/>
      <c r="U123" s="578"/>
      <c r="V123" s="578"/>
      <c r="W123" s="578"/>
      <c r="X123" s="578"/>
      <c r="Y123" s="578"/>
      <c r="Z123" s="578"/>
    </row>
    <row r="124" spans="14:26">
      <c r="N124" s="578"/>
      <c r="O124" s="578"/>
      <c r="P124" s="578"/>
      <c r="Q124" s="578"/>
      <c r="R124" s="578"/>
      <c r="S124" s="578"/>
      <c r="T124" s="578"/>
      <c r="U124" s="578"/>
      <c r="V124" s="578"/>
      <c r="W124" s="578"/>
      <c r="X124" s="578"/>
      <c r="Y124" s="578"/>
      <c r="Z124" s="578"/>
    </row>
    <row r="125" spans="14:26">
      <c r="N125" s="578"/>
      <c r="O125" s="578"/>
      <c r="P125" s="578"/>
      <c r="Q125" s="578"/>
      <c r="R125" s="578"/>
      <c r="S125" s="578"/>
      <c r="T125" s="578"/>
      <c r="U125" s="578"/>
      <c r="V125" s="578"/>
      <c r="W125" s="578"/>
      <c r="X125" s="578"/>
      <c r="Y125" s="578"/>
      <c r="Z125" s="578"/>
    </row>
    <row r="126" spans="14:26">
      <c r="N126" s="578"/>
      <c r="O126" s="578"/>
      <c r="P126" s="578"/>
      <c r="Q126" s="578"/>
      <c r="R126" s="578"/>
      <c r="S126" s="578"/>
      <c r="T126" s="578"/>
      <c r="U126" s="578"/>
      <c r="V126" s="578"/>
      <c r="W126" s="578"/>
      <c r="X126" s="578"/>
      <c r="Y126" s="578"/>
      <c r="Z126" s="578"/>
    </row>
    <row r="127" spans="14:26">
      <c r="N127" s="578"/>
      <c r="O127" s="578"/>
      <c r="P127" s="578"/>
      <c r="Q127" s="578"/>
      <c r="R127" s="578"/>
      <c r="S127" s="578"/>
      <c r="T127" s="578"/>
      <c r="U127" s="578"/>
      <c r="V127" s="578"/>
      <c r="W127" s="578"/>
      <c r="X127" s="578"/>
      <c r="Y127" s="578"/>
      <c r="Z127" s="578"/>
    </row>
    <row r="128" spans="14:26">
      <c r="N128" s="578"/>
      <c r="O128" s="578"/>
      <c r="P128" s="578"/>
      <c r="Q128" s="578"/>
      <c r="R128" s="578"/>
      <c r="S128" s="578"/>
      <c r="T128" s="578"/>
      <c r="U128" s="578"/>
      <c r="V128" s="578"/>
      <c r="W128" s="578"/>
      <c r="X128" s="578"/>
      <c r="Y128" s="578"/>
      <c r="Z128" s="578"/>
    </row>
    <row r="129" spans="14:26">
      <c r="N129" s="578"/>
      <c r="O129" s="578"/>
      <c r="P129" s="578"/>
      <c r="Q129" s="578"/>
      <c r="R129" s="578"/>
      <c r="S129" s="578"/>
      <c r="T129" s="578"/>
      <c r="U129" s="578"/>
      <c r="V129" s="578"/>
      <c r="W129" s="578"/>
      <c r="X129" s="578"/>
      <c r="Y129" s="578"/>
      <c r="Z129" s="578"/>
    </row>
    <row r="130" spans="14:26">
      <c r="N130" s="578"/>
      <c r="O130" s="578"/>
      <c r="P130" s="578"/>
      <c r="Q130" s="578"/>
      <c r="R130" s="578"/>
      <c r="S130" s="578"/>
      <c r="T130" s="578"/>
      <c r="U130" s="578"/>
      <c r="V130" s="578"/>
      <c r="W130" s="578"/>
      <c r="X130" s="578"/>
      <c r="Y130" s="578"/>
      <c r="Z130" s="578"/>
    </row>
    <row r="131" spans="14:26">
      <c r="N131" s="578"/>
      <c r="O131" s="578"/>
      <c r="P131" s="578"/>
      <c r="Q131" s="578"/>
      <c r="R131" s="578"/>
      <c r="S131" s="578"/>
      <c r="T131" s="578"/>
      <c r="U131" s="578"/>
      <c r="V131" s="578"/>
      <c r="W131" s="578"/>
      <c r="X131" s="578"/>
      <c r="Y131" s="578"/>
      <c r="Z131" s="578"/>
    </row>
    <row r="132" spans="14:26">
      <c r="N132" s="578"/>
      <c r="O132" s="578"/>
      <c r="P132" s="578"/>
      <c r="Q132" s="578"/>
      <c r="R132" s="578"/>
      <c r="S132" s="578"/>
      <c r="T132" s="578"/>
      <c r="U132" s="578"/>
      <c r="V132" s="578"/>
      <c r="W132" s="578"/>
      <c r="X132" s="578"/>
      <c r="Y132" s="578"/>
      <c r="Z132" s="578"/>
    </row>
    <row r="133" spans="14:26">
      <c r="N133" s="578"/>
      <c r="O133" s="578"/>
      <c r="P133" s="578"/>
      <c r="Q133" s="578"/>
      <c r="R133" s="578"/>
      <c r="S133" s="578"/>
      <c r="T133" s="578"/>
      <c r="U133" s="578"/>
      <c r="V133" s="578"/>
      <c r="W133" s="578"/>
      <c r="X133" s="578"/>
      <c r="Y133" s="578"/>
      <c r="Z133" s="578"/>
    </row>
    <row r="134" spans="14:26">
      <c r="N134" s="578"/>
      <c r="O134" s="578"/>
      <c r="P134" s="578"/>
      <c r="Q134" s="578"/>
      <c r="R134" s="578"/>
      <c r="S134" s="578"/>
      <c r="T134" s="578"/>
      <c r="U134" s="578"/>
      <c r="V134" s="578"/>
      <c r="W134" s="578"/>
      <c r="X134" s="578"/>
      <c r="Y134" s="578"/>
      <c r="Z134" s="578"/>
    </row>
    <row r="135" spans="14:26">
      <c r="N135" s="578"/>
      <c r="O135" s="578"/>
      <c r="P135" s="578"/>
      <c r="Q135" s="578"/>
      <c r="R135" s="578"/>
      <c r="S135" s="578"/>
      <c r="T135" s="578"/>
      <c r="U135" s="578"/>
      <c r="V135" s="578"/>
      <c r="W135" s="578"/>
      <c r="X135" s="578"/>
      <c r="Y135" s="578"/>
      <c r="Z135" s="578"/>
    </row>
    <row r="136" spans="14:26">
      <c r="N136" s="578"/>
      <c r="O136" s="578"/>
      <c r="P136" s="578"/>
      <c r="Q136" s="578"/>
      <c r="R136" s="578"/>
      <c r="S136" s="578"/>
      <c r="T136" s="578"/>
      <c r="U136" s="578"/>
      <c r="V136" s="578"/>
      <c r="W136" s="578"/>
      <c r="X136" s="578"/>
      <c r="Y136" s="578"/>
      <c r="Z136" s="578"/>
    </row>
    <row r="137" spans="14:26">
      <c r="N137" s="578"/>
      <c r="O137" s="578"/>
      <c r="P137" s="578"/>
      <c r="Q137" s="578"/>
      <c r="R137" s="578"/>
      <c r="S137" s="578"/>
      <c r="T137" s="578"/>
      <c r="U137" s="578"/>
      <c r="V137" s="578"/>
      <c r="W137" s="578"/>
      <c r="X137" s="578"/>
      <c r="Y137" s="578"/>
      <c r="Z137" s="578"/>
    </row>
    <row r="138" spans="14:26">
      <c r="N138" s="578"/>
      <c r="O138" s="578"/>
      <c r="P138" s="578"/>
      <c r="Q138" s="578"/>
      <c r="R138" s="578"/>
      <c r="S138" s="578"/>
      <c r="T138" s="578"/>
      <c r="U138" s="578"/>
      <c r="V138" s="578"/>
      <c r="W138" s="578"/>
      <c r="X138" s="578"/>
      <c r="Y138" s="578"/>
      <c r="Z138" s="578"/>
    </row>
    <row r="139" spans="14:26">
      <c r="N139" s="578"/>
      <c r="O139" s="578"/>
      <c r="P139" s="578"/>
      <c r="Q139" s="578"/>
      <c r="R139" s="578"/>
      <c r="S139" s="578"/>
      <c r="T139" s="578"/>
      <c r="U139" s="578"/>
      <c r="V139" s="578"/>
      <c r="W139" s="578"/>
      <c r="X139" s="578"/>
      <c r="Y139" s="578"/>
      <c r="Z139" s="578"/>
    </row>
    <row r="140" spans="14:26">
      <c r="N140" s="578"/>
      <c r="O140" s="578"/>
      <c r="P140" s="578"/>
      <c r="Q140" s="578"/>
      <c r="R140" s="578"/>
      <c r="S140" s="578"/>
      <c r="T140" s="578"/>
      <c r="U140" s="578"/>
      <c r="V140" s="578"/>
      <c r="W140" s="578"/>
      <c r="X140" s="578"/>
      <c r="Y140" s="578"/>
      <c r="Z140" s="578"/>
    </row>
    <row r="141" spans="14:26">
      <c r="N141" s="578"/>
      <c r="O141" s="578"/>
      <c r="P141" s="578"/>
      <c r="Q141" s="578"/>
      <c r="R141" s="578"/>
      <c r="S141" s="578"/>
      <c r="T141" s="578"/>
      <c r="U141" s="578"/>
      <c r="V141" s="578"/>
      <c r="W141" s="578"/>
      <c r="X141" s="578"/>
      <c r="Y141" s="578"/>
      <c r="Z141" s="578"/>
    </row>
    <row r="142" spans="14:26">
      <c r="N142" s="578"/>
      <c r="O142" s="578"/>
      <c r="P142" s="578"/>
      <c r="Q142" s="578"/>
      <c r="R142" s="578"/>
      <c r="S142" s="578"/>
      <c r="T142" s="578"/>
      <c r="U142" s="578"/>
      <c r="V142" s="578"/>
      <c r="W142" s="578"/>
      <c r="X142" s="578"/>
      <c r="Y142" s="578"/>
      <c r="Z142" s="578"/>
    </row>
    <row r="143" spans="14:26">
      <c r="N143" s="578"/>
      <c r="O143" s="578"/>
      <c r="P143" s="578"/>
      <c r="Q143" s="578"/>
      <c r="R143" s="578"/>
      <c r="S143" s="578"/>
      <c r="T143" s="578"/>
      <c r="U143" s="578"/>
      <c r="V143" s="578"/>
      <c r="W143" s="578"/>
      <c r="X143" s="578"/>
      <c r="Y143" s="578"/>
      <c r="Z143" s="578"/>
    </row>
    <row r="144" spans="14:26">
      <c r="N144" s="578"/>
      <c r="O144" s="578"/>
      <c r="P144" s="578"/>
      <c r="Q144" s="578"/>
      <c r="R144" s="578"/>
      <c r="S144" s="578"/>
      <c r="T144" s="578"/>
      <c r="U144" s="578"/>
      <c r="V144" s="578"/>
      <c r="W144" s="578"/>
      <c r="X144" s="578"/>
      <c r="Y144" s="578"/>
      <c r="Z144" s="578"/>
    </row>
    <row r="145" spans="14:26">
      <c r="N145" s="578"/>
      <c r="O145" s="578"/>
      <c r="P145" s="578"/>
      <c r="Q145" s="578"/>
      <c r="R145" s="578"/>
      <c r="S145" s="578"/>
      <c r="T145" s="578"/>
      <c r="U145" s="578"/>
      <c r="V145" s="578"/>
      <c r="W145" s="578"/>
      <c r="X145" s="578"/>
      <c r="Y145" s="578"/>
      <c r="Z145" s="578"/>
    </row>
    <row r="146" spans="14:26">
      <c r="N146" s="578"/>
      <c r="O146" s="578"/>
      <c r="P146" s="578"/>
      <c r="Q146" s="578"/>
      <c r="R146" s="578"/>
      <c r="S146" s="578"/>
      <c r="T146" s="578"/>
      <c r="U146" s="578"/>
      <c r="V146" s="578"/>
      <c r="W146" s="578"/>
      <c r="X146" s="578"/>
      <c r="Y146" s="578"/>
      <c r="Z146" s="578"/>
    </row>
    <row r="147" spans="14:26">
      <c r="N147" s="578"/>
      <c r="O147" s="578"/>
      <c r="P147" s="578"/>
      <c r="Q147" s="578"/>
      <c r="R147" s="578"/>
      <c r="S147" s="578"/>
      <c r="T147" s="578"/>
      <c r="U147" s="578"/>
      <c r="V147" s="578"/>
      <c r="W147" s="578"/>
      <c r="X147" s="578"/>
      <c r="Y147" s="578"/>
      <c r="Z147" s="578"/>
    </row>
    <row r="148" spans="14:26">
      <c r="N148" s="578"/>
      <c r="O148" s="578"/>
      <c r="P148" s="578"/>
      <c r="Q148" s="578"/>
      <c r="R148" s="578"/>
      <c r="S148" s="578"/>
      <c r="T148" s="578"/>
      <c r="U148" s="578"/>
      <c r="V148" s="578"/>
      <c r="W148" s="578"/>
      <c r="X148" s="578"/>
      <c r="Y148" s="578"/>
      <c r="Z148" s="578"/>
    </row>
    <row r="149" spans="14:26">
      <c r="N149" s="578"/>
      <c r="O149" s="578"/>
      <c r="P149" s="578"/>
      <c r="Q149" s="578"/>
      <c r="R149" s="578"/>
      <c r="S149" s="578"/>
      <c r="T149" s="578"/>
      <c r="U149" s="578"/>
      <c r="V149" s="578"/>
      <c r="W149" s="578"/>
      <c r="X149" s="578"/>
      <c r="Y149" s="578"/>
      <c r="Z149" s="578"/>
    </row>
    <row r="150" spans="14:26">
      <c r="N150" s="578"/>
      <c r="O150" s="578"/>
      <c r="P150" s="578"/>
      <c r="Q150" s="578"/>
      <c r="R150" s="578"/>
      <c r="S150" s="578"/>
      <c r="T150" s="578"/>
      <c r="U150" s="578"/>
      <c r="V150" s="578"/>
      <c r="W150" s="578"/>
      <c r="X150" s="578"/>
      <c r="Y150" s="578"/>
      <c r="Z150" s="578"/>
    </row>
    <row r="151" spans="14:26">
      <c r="N151" s="578"/>
      <c r="O151" s="578"/>
      <c r="P151" s="578"/>
      <c r="Q151" s="578"/>
      <c r="R151" s="578"/>
      <c r="S151" s="578"/>
      <c r="T151" s="578"/>
      <c r="U151" s="578"/>
      <c r="V151" s="578"/>
      <c r="W151" s="578"/>
      <c r="X151" s="578"/>
      <c r="Y151" s="578"/>
      <c r="Z151" s="578"/>
    </row>
    <row r="152" spans="14:26">
      <c r="N152" s="578"/>
      <c r="O152" s="578"/>
      <c r="P152" s="578"/>
      <c r="Q152" s="578"/>
      <c r="R152" s="578"/>
      <c r="S152" s="578"/>
      <c r="T152" s="578"/>
      <c r="U152" s="578"/>
      <c r="V152" s="578"/>
      <c r="W152" s="578"/>
      <c r="X152" s="578"/>
      <c r="Y152" s="578"/>
      <c r="Z152" s="578"/>
    </row>
    <row r="153" spans="14:26">
      <c r="N153" s="578"/>
      <c r="O153" s="578"/>
      <c r="P153" s="578"/>
      <c r="Q153" s="578"/>
      <c r="R153" s="578"/>
      <c r="S153" s="578"/>
      <c r="T153" s="578"/>
      <c r="U153" s="578"/>
      <c r="V153" s="578"/>
      <c r="W153" s="578"/>
      <c r="X153" s="578"/>
      <c r="Y153" s="578"/>
      <c r="Z153" s="578"/>
    </row>
    <row r="154" spans="14:26">
      <c r="N154" s="578"/>
      <c r="O154" s="578"/>
      <c r="P154" s="578"/>
      <c r="Q154" s="578"/>
      <c r="R154" s="578"/>
      <c r="S154" s="578"/>
      <c r="T154" s="578"/>
      <c r="U154" s="578"/>
      <c r="V154" s="578"/>
      <c r="W154" s="578"/>
      <c r="X154" s="578"/>
      <c r="Y154" s="578"/>
      <c r="Z154" s="578"/>
    </row>
    <row r="155" spans="14:26">
      <c r="N155" s="578"/>
      <c r="O155" s="578"/>
      <c r="P155" s="578"/>
      <c r="Q155" s="578"/>
      <c r="R155" s="578"/>
      <c r="S155" s="578"/>
      <c r="T155" s="578"/>
      <c r="U155" s="578"/>
      <c r="V155" s="578"/>
      <c r="W155" s="578"/>
      <c r="X155" s="578"/>
      <c r="Y155" s="578"/>
      <c r="Z155" s="578"/>
    </row>
    <row r="156" spans="14:26">
      <c r="N156" s="578"/>
      <c r="O156" s="578"/>
      <c r="P156" s="578"/>
      <c r="Q156" s="578"/>
      <c r="R156" s="578"/>
      <c r="S156" s="578"/>
      <c r="T156" s="578"/>
      <c r="U156" s="578"/>
      <c r="V156" s="578"/>
      <c r="W156" s="578"/>
      <c r="X156" s="578"/>
      <c r="Y156" s="578"/>
      <c r="Z156" s="578"/>
    </row>
    <row r="157" spans="14:26">
      <c r="N157" s="578"/>
      <c r="O157" s="578"/>
      <c r="P157" s="578"/>
      <c r="Q157" s="578"/>
      <c r="R157" s="578"/>
      <c r="S157" s="578"/>
      <c r="T157" s="578"/>
      <c r="U157" s="578"/>
      <c r="V157" s="578"/>
      <c r="W157" s="578"/>
      <c r="X157" s="578"/>
      <c r="Y157" s="578"/>
      <c r="Z157" s="578"/>
    </row>
    <row r="158" spans="14:26">
      <c r="N158" s="578"/>
      <c r="O158" s="578"/>
      <c r="P158" s="578"/>
      <c r="Q158" s="578"/>
      <c r="R158" s="578"/>
      <c r="S158" s="578"/>
      <c r="T158" s="578"/>
      <c r="U158" s="578"/>
      <c r="V158" s="578"/>
      <c r="W158" s="578"/>
      <c r="X158" s="578"/>
      <c r="Y158" s="578"/>
      <c r="Z158" s="578"/>
    </row>
    <row r="159" spans="14:26">
      <c r="N159" s="578"/>
      <c r="O159" s="578"/>
      <c r="P159" s="578"/>
      <c r="Q159" s="578"/>
      <c r="R159" s="578"/>
      <c r="S159" s="578"/>
      <c r="T159" s="578"/>
      <c r="U159" s="578"/>
      <c r="V159" s="578"/>
      <c r="W159" s="578"/>
      <c r="X159" s="578"/>
      <c r="Y159" s="578"/>
      <c r="Z159" s="578"/>
    </row>
    <row r="160" spans="14:26">
      <c r="N160" s="578"/>
      <c r="O160" s="578"/>
      <c r="P160" s="578"/>
      <c r="Q160" s="578"/>
      <c r="R160" s="578"/>
      <c r="S160" s="578"/>
      <c r="T160" s="578"/>
      <c r="U160" s="578"/>
      <c r="V160" s="578"/>
      <c r="W160" s="578"/>
      <c r="X160" s="578"/>
      <c r="Y160" s="578"/>
      <c r="Z160" s="578"/>
    </row>
    <row r="161" spans="14:26">
      <c r="N161" s="578"/>
      <c r="O161" s="578"/>
      <c r="P161" s="578"/>
      <c r="Q161" s="578"/>
      <c r="R161" s="578"/>
      <c r="S161" s="578"/>
      <c r="T161" s="578"/>
      <c r="U161" s="578"/>
      <c r="V161" s="578"/>
      <c r="W161" s="578"/>
      <c r="X161" s="578"/>
      <c r="Y161" s="578"/>
      <c r="Z161" s="578"/>
    </row>
    <row r="162" spans="14:26">
      <c r="N162" s="578"/>
      <c r="O162" s="578"/>
      <c r="P162" s="578"/>
      <c r="Q162" s="578"/>
      <c r="R162" s="578"/>
      <c r="S162" s="578"/>
      <c r="T162" s="578"/>
      <c r="U162" s="578"/>
      <c r="V162" s="578"/>
      <c r="W162" s="578"/>
      <c r="X162" s="578"/>
      <c r="Y162" s="578"/>
      <c r="Z162" s="578"/>
    </row>
    <row r="163" spans="14:26">
      <c r="N163" s="578"/>
      <c r="O163" s="578"/>
      <c r="P163" s="578"/>
      <c r="Q163" s="578"/>
      <c r="R163" s="578"/>
      <c r="S163" s="578"/>
      <c r="T163" s="578"/>
      <c r="U163" s="578"/>
      <c r="V163" s="578"/>
      <c r="W163" s="578"/>
      <c r="X163" s="578"/>
      <c r="Y163" s="578"/>
      <c r="Z163" s="578"/>
    </row>
    <row r="164" spans="14:26">
      <c r="N164" s="578"/>
      <c r="O164" s="578"/>
      <c r="P164" s="578"/>
      <c r="Q164" s="578"/>
      <c r="R164" s="578"/>
      <c r="S164" s="578"/>
      <c r="T164" s="578"/>
      <c r="U164" s="578"/>
      <c r="V164" s="578"/>
      <c r="W164" s="578"/>
      <c r="X164" s="578"/>
      <c r="Y164" s="578"/>
      <c r="Z164" s="578"/>
    </row>
    <row r="165" spans="14:26">
      <c r="N165" s="578"/>
      <c r="O165" s="578"/>
      <c r="P165" s="578"/>
      <c r="Q165" s="578"/>
      <c r="R165" s="578"/>
      <c r="S165" s="578"/>
      <c r="T165" s="578"/>
      <c r="U165" s="578"/>
      <c r="V165" s="578"/>
      <c r="W165" s="578"/>
      <c r="X165" s="578"/>
      <c r="Y165" s="578"/>
      <c r="Z165" s="578"/>
    </row>
    <row r="166" spans="14:26">
      <c r="N166" s="578"/>
      <c r="O166" s="578"/>
      <c r="P166" s="578"/>
      <c r="Q166" s="578"/>
      <c r="R166" s="578"/>
      <c r="S166" s="578"/>
      <c r="T166" s="578"/>
      <c r="U166" s="578"/>
      <c r="V166" s="578"/>
      <c r="W166" s="578"/>
      <c r="X166" s="578"/>
      <c r="Y166" s="578"/>
      <c r="Z166" s="578"/>
    </row>
    <row r="167" spans="14:26">
      <c r="N167" s="578"/>
      <c r="O167" s="578"/>
      <c r="P167" s="578"/>
      <c r="Q167" s="578"/>
      <c r="R167" s="578"/>
      <c r="S167" s="578"/>
      <c r="T167" s="578"/>
      <c r="U167" s="578"/>
      <c r="V167" s="578"/>
      <c r="W167" s="578"/>
      <c r="X167" s="578"/>
      <c r="Y167" s="578"/>
      <c r="Z167" s="578"/>
    </row>
    <row r="168" spans="14:26">
      <c r="N168" s="578"/>
      <c r="O168" s="578"/>
      <c r="P168" s="578"/>
      <c r="Q168" s="578"/>
      <c r="R168" s="578"/>
      <c r="S168" s="578"/>
      <c r="T168" s="578"/>
      <c r="U168" s="578"/>
      <c r="V168" s="578"/>
      <c r="W168" s="578"/>
      <c r="X168" s="578"/>
      <c r="Y168" s="578"/>
      <c r="Z168" s="578"/>
    </row>
    <row r="169" spans="14:26">
      <c r="N169" s="578"/>
      <c r="O169" s="578"/>
      <c r="P169" s="578"/>
      <c r="Q169" s="578"/>
      <c r="R169" s="578"/>
      <c r="S169" s="578"/>
      <c r="T169" s="578"/>
      <c r="U169" s="578"/>
      <c r="V169" s="578"/>
      <c r="W169" s="578"/>
      <c r="X169" s="578"/>
      <c r="Y169" s="578"/>
      <c r="Z169" s="578"/>
    </row>
    <row r="170" spans="14:26">
      <c r="N170" s="578"/>
      <c r="O170" s="578"/>
      <c r="P170" s="578"/>
      <c r="Q170" s="578"/>
      <c r="R170" s="578"/>
      <c r="S170" s="578"/>
      <c r="T170" s="578"/>
      <c r="U170" s="578"/>
      <c r="V170" s="578"/>
      <c r="W170" s="578"/>
      <c r="X170" s="578"/>
      <c r="Y170" s="578"/>
      <c r="Z170" s="578"/>
    </row>
    <row r="171" spans="14:26">
      <c r="N171" s="578"/>
      <c r="O171" s="578"/>
      <c r="P171" s="578"/>
      <c r="Q171" s="578"/>
      <c r="R171" s="578"/>
      <c r="S171" s="578"/>
      <c r="T171" s="578"/>
      <c r="U171" s="578"/>
      <c r="V171" s="578"/>
      <c r="W171" s="578"/>
      <c r="X171" s="578"/>
      <c r="Y171" s="578"/>
      <c r="Z171" s="578"/>
    </row>
    <row r="172" spans="14:26">
      <c r="N172" s="578"/>
      <c r="O172" s="578"/>
      <c r="P172" s="578"/>
      <c r="Q172" s="578"/>
      <c r="R172" s="578"/>
      <c r="S172" s="578"/>
      <c r="T172" s="578"/>
      <c r="U172" s="578"/>
      <c r="V172" s="578"/>
      <c r="W172" s="578"/>
      <c r="X172" s="578"/>
      <c r="Y172" s="578"/>
      <c r="Z172" s="578"/>
    </row>
    <row r="173" spans="14:26">
      <c r="N173" s="578"/>
      <c r="O173" s="578"/>
      <c r="P173" s="578"/>
      <c r="Q173" s="578"/>
      <c r="R173" s="578"/>
      <c r="S173" s="578"/>
      <c r="T173" s="578"/>
      <c r="U173" s="578"/>
      <c r="V173" s="578"/>
      <c r="W173" s="578"/>
      <c r="X173" s="578"/>
      <c r="Y173" s="578"/>
      <c r="Z173" s="578"/>
    </row>
    <row r="174" spans="14:26">
      <c r="N174" s="578"/>
      <c r="O174" s="578"/>
      <c r="P174" s="578"/>
      <c r="Q174" s="578"/>
      <c r="R174" s="578"/>
      <c r="S174" s="578"/>
      <c r="T174" s="578"/>
      <c r="U174" s="578"/>
      <c r="V174" s="578"/>
      <c r="W174" s="578"/>
      <c r="X174" s="578"/>
      <c r="Y174" s="578"/>
      <c r="Z174" s="578"/>
    </row>
    <row r="175" spans="14:26">
      <c r="N175" s="578"/>
      <c r="O175" s="578"/>
      <c r="P175" s="578"/>
      <c r="Q175" s="578"/>
      <c r="R175" s="578"/>
      <c r="S175" s="578"/>
      <c r="T175" s="578"/>
      <c r="U175" s="578"/>
      <c r="V175" s="578"/>
      <c r="W175" s="578"/>
      <c r="X175" s="578"/>
      <c r="Y175" s="578"/>
      <c r="Z175" s="578"/>
    </row>
    <row r="176" spans="14:26">
      <c r="N176" s="578"/>
      <c r="O176" s="578"/>
      <c r="P176" s="578"/>
      <c r="Q176" s="578"/>
      <c r="R176" s="578"/>
      <c r="S176" s="578"/>
      <c r="T176" s="578"/>
      <c r="U176" s="578"/>
      <c r="V176" s="578"/>
      <c r="W176" s="578"/>
      <c r="X176" s="578"/>
      <c r="Y176" s="578"/>
      <c r="Z176" s="578"/>
    </row>
    <row r="177" spans="14:26">
      <c r="N177" s="578"/>
      <c r="O177" s="578"/>
      <c r="P177" s="578"/>
      <c r="Q177" s="578"/>
      <c r="R177" s="578"/>
      <c r="S177" s="578"/>
      <c r="T177" s="578"/>
      <c r="U177" s="578"/>
      <c r="V177" s="578"/>
      <c r="W177" s="578"/>
      <c r="X177" s="578"/>
      <c r="Y177" s="578"/>
      <c r="Z177" s="578"/>
    </row>
    <row r="178" spans="14:26">
      <c r="N178" s="578"/>
      <c r="O178" s="578"/>
      <c r="P178" s="578"/>
      <c r="Q178" s="578"/>
      <c r="R178" s="578"/>
      <c r="S178" s="578"/>
      <c r="T178" s="578"/>
      <c r="U178" s="578"/>
      <c r="V178" s="578"/>
      <c r="W178" s="578"/>
      <c r="X178" s="578"/>
      <c r="Y178" s="578"/>
      <c r="Z178" s="578"/>
    </row>
    <row r="179" spans="14:26">
      <c r="N179" s="578"/>
      <c r="O179" s="578"/>
      <c r="P179" s="578"/>
      <c r="Q179" s="578"/>
      <c r="R179" s="578"/>
      <c r="S179" s="578"/>
      <c r="T179" s="578"/>
      <c r="U179" s="578"/>
      <c r="V179" s="578"/>
      <c r="W179" s="578"/>
      <c r="X179" s="578"/>
      <c r="Y179" s="578"/>
      <c r="Z179" s="578"/>
    </row>
    <row r="180" spans="14:26">
      <c r="N180" s="578"/>
      <c r="O180" s="578"/>
      <c r="P180" s="578"/>
      <c r="Q180" s="578"/>
      <c r="R180" s="578"/>
      <c r="S180" s="578"/>
      <c r="T180" s="578"/>
      <c r="U180" s="578"/>
      <c r="V180" s="578"/>
      <c r="W180" s="578"/>
      <c r="X180" s="578"/>
      <c r="Y180" s="578"/>
      <c r="Z180" s="578"/>
    </row>
    <row r="181" spans="14:26">
      <c r="N181" s="578"/>
      <c r="O181" s="578"/>
      <c r="P181" s="578"/>
      <c r="Q181" s="578"/>
      <c r="R181" s="578"/>
      <c r="S181" s="578"/>
      <c r="T181" s="578"/>
      <c r="U181" s="578"/>
      <c r="V181" s="578"/>
      <c r="W181" s="578"/>
      <c r="X181" s="578"/>
      <c r="Y181" s="578"/>
      <c r="Z181" s="578"/>
    </row>
    <row r="182" spans="14:26">
      <c r="N182" s="578"/>
      <c r="O182" s="578"/>
      <c r="P182" s="578"/>
      <c r="Q182" s="578"/>
      <c r="R182" s="578"/>
      <c r="S182" s="578"/>
      <c r="T182" s="578"/>
      <c r="U182" s="578"/>
      <c r="V182" s="578"/>
      <c r="W182" s="578"/>
      <c r="X182" s="578"/>
      <c r="Y182" s="578"/>
      <c r="Z182" s="578"/>
    </row>
    <row r="183" spans="14:26">
      <c r="N183" s="578"/>
      <c r="O183" s="578"/>
      <c r="P183" s="578"/>
      <c r="Q183" s="578"/>
      <c r="R183" s="578"/>
      <c r="S183" s="578"/>
      <c r="T183" s="578"/>
      <c r="U183" s="578"/>
      <c r="V183" s="578"/>
      <c r="W183" s="578"/>
      <c r="X183" s="578"/>
      <c r="Y183" s="578"/>
      <c r="Z183" s="578"/>
    </row>
    <row r="184" spans="14:26">
      <c r="N184" s="578"/>
      <c r="O184" s="578"/>
      <c r="P184" s="578"/>
      <c r="Q184" s="578"/>
      <c r="R184" s="578"/>
      <c r="S184" s="578"/>
      <c r="T184" s="578"/>
      <c r="U184" s="578"/>
      <c r="V184" s="578"/>
      <c r="W184" s="578"/>
      <c r="X184" s="578"/>
      <c r="Y184" s="578"/>
      <c r="Z184" s="578"/>
    </row>
    <row r="185" spans="14:26">
      <c r="N185" s="578"/>
      <c r="O185" s="578"/>
      <c r="P185" s="578"/>
      <c r="Q185" s="578"/>
      <c r="R185" s="578"/>
      <c r="S185" s="578"/>
      <c r="T185" s="578"/>
      <c r="U185" s="578"/>
      <c r="V185" s="578"/>
      <c r="W185" s="578"/>
      <c r="X185" s="578"/>
      <c r="Y185" s="578"/>
      <c r="Z185" s="578"/>
    </row>
    <row r="186" spans="14:26">
      <c r="N186" s="578"/>
      <c r="O186" s="578"/>
      <c r="P186" s="578"/>
      <c r="Q186" s="578"/>
      <c r="R186" s="578"/>
      <c r="S186" s="578"/>
      <c r="T186" s="578"/>
      <c r="U186" s="578"/>
      <c r="V186" s="578"/>
      <c r="W186" s="578"/>
      <c r="X186" s="578"/>
      <c r="Y186" s="578"/>
      <c r="Z186" s="578"/>
    </row>
    <row r="187" spans="14:26">
      <c r="N187" s="578"/>
      <c r="O187" s="578"/>
      <c r="P187" s="578"/>
      <c r="Q187" s="578"/>
      <c r="R187" s="578"/>
      <c r="S187" s="578"/>
      <c r="T187" s="578"/>
      <c r="U187" s="578"/>
      <c r="V187" s="578"/>
      <c r="W187" s="578"/>
      <c r="X187" s="578"/>
      <c r="Y187" s="578"/>
      <c r="Z187" s="578"/>
    </row>
    <row r="188" spans="14:26">
      <c r="N188" s="578"/>
      <c r="O188" s="578"/>
      <c r="P188" s="578"/>
      <c r="Q188" s="578"/>
      <c r="R188" s="578"/>
      <c r="S188" s="578"/>
      <c r="T188" s="578"/>
      <c r="U188" s="578"/>
      <c r="V188" s="578"/>
      <c r="W188" s="578"/>
      <c r="X188" s="578"/>
      <c r="Y188" s="578"/>
      <c r="Z188" s="578"/>
    </row>
    <row r="189" spans="14:26">
      <c r="N189" s="578"/>
      <c r="O189" s="578"/>
      <c r="P189" s="578"/>
      <c r="Q189" s="578"/>
      <c r="R189" s="578"/>
      <c r="S189" s="578"/>
      <c r="T189" s="578"/>
      <c r="U189" s="578"/>
      <c r="V189" s="578"/>
      <c r="W189" s="578"/>
      <c r="X189" s="578"/>
      <c r="Y189" s="578"/>
      <c r="Z189" s="578"/>
    </row>
    <row r="190" spans="14:26">
      <c r="N190" s="578"/>
      <c r="O190" s="578"/>
      <c r="P190" s="578"/>
      <c r="Q190" s="578"/>
      <c r="R190" s="578"/>
      <c r="S190" s="578"/>
      <c r="T190" s="578"/>
      <c r="U190" s="578"/>
      <c r="V190" s="578"/>
      <c r="W190" s="578"/>
      <c r="X190" s="578"/>
      <c r="Y190" s="578"/>
      <c r="Z190" s="578"/>
    </row>
    <row r="191" spans="14:26">
      <c r="N191" s="578"/>
      <c r="O191" s="578"/>
      <c r="P191" s="578"/>
      <c r="Q191" s="578"/>
      <c r="R191" s="578"/>
      <c r="S191" s="578"/>
      <c r="T191" s="578"/>
      <c r="U191" s="578"/>
      <c r="V191" s="578"/>
      <c r="W191" s="578"/>
      <c r="X191" s="578"/>
      <c r="Y191" s="578"/>
      <c r="Z191" s="578"/>
    </row>
    <row r="192" spans="14:26">
      <c r="N192" s="578"/>
      <c r="O192" s="578"/>
      <c r="P192" s="578"/>
      <c r="Q192" s="578"/>
      <c r="R192" s="578"/>
      <c r="S192" s="578"/>
      <c r="T192" s="578"/>
      <c r="U192" s="578"/>
      <c r="V192" s="578"/>
      <c r="W192" s="578"/>
      <c r="X192" s="578"/>
      <c r="Y192" s="578"/>
      <c r="Z192" s="578"/>
    </row>
    <row r="193" spans="14:26">
      <c r="N193" s="578"/>
      <c r="O193" s="578"/>
      <c r="P193" s="578"/>
      <c r="Q193" s="578"/>
      <c r="R193" s="578"/>
      <c r="S193" s="578"/>
      <c r="T193" s="578"/>
      <c r="U193" s="578"/>
      <c r="V193" s="578"/>
      <c r="W193" s="578"/>
      <c r="X193" s="578"/>
      <c r="Y193" s="578"/>
      <c r="Z193" s="578"/>
    </row>
    <row r="194" spans="14:26">
      <c r="N194" s="578"/>
      <c r="O194" s="578"/>
      <c r="P194" s="578"/>
      <c r="Q194" s="578"/>
      <c r="R194" s="578"/>
      <c r="S194" s="578"/>
      <c r="T194" s="578"/>
      <c r="U194" s="578"/>
      <c r="V194" s="578"/>
      <c r="W194" s="578"/>
      <c r="X194" s="578"/>
      <c r="Y194" s="578"/>
      <c r="Z194" s="578"/>
    </row>
    <row r="195" spans="14:26">
      <c r="N195" s="578"/>
      <c r="O195" s="578"/>
      <c r="P195" s="578"/>
      <c r="Q195" s="578"/>
      <c r="R195" s="578"/>
      <c r="S195" s="578"/>
      <c r="T195" s="578"/>
      <c r="U195" s="578"/>
      <c r="V195" s="578"/>
      <c r="W195" s="578"/>
      <c r="X195" s="578"/>
      <c r="Y195" s="578"/>
      <c r="Z195" s="578"/>
    </row>
    <row r="196" spans="14:26">
      <c r="N196" s="578"/>
      <c r="O196" s="578"/>
      <c r="P196" s="578"/>
      <c r="Q196" s="578"/>
      <c r="R196" s="578"/>
      <c r="S196" s="578"/>
      <c r="T196" s="578"/>
      <c r="U196" s="578"/>
      <c r="V196" s="578"/>
      <c r="W196" s="578"/>
      <c r="X196" s="578"/>
      <c r="Y196" s="578"/>
      <c r="Z196" s="578"/>
    </row>
    <row r="197" spans="14:26">
      <c r="N197" s="578"/>
      <c r="O197" s="578"/>
      <c r="P197" s="578"/>
      <c r="Q197" s="578"/>
      <c r="R197" s="578"/>
      <c r="S197" s="578"/>
      <c r="T197" s="578"/>
      <c r="U197" s="578"/>
      <c r="V197" s="578"/>
      <c r="W197" s="578"/>
      <c r="X197" s="578"/>
      <c r="Y197" s="578"/>
      <c r="Z197" s="578"/>
    </row>
    <row r="198" spans="14:26">
      <c r="N198" s="578"/>
      <c r="O198" s="578"/>
      <c r="P198" s="578"/>
      <c r="Q198" s="578"/>
      <c r="R198" s="578"/>
      <c r="S198" s="578"/>
      <c r="T198" s="578"/>
      <c r="U198" s="578"/>
      <c r="V198" s="578"/>
      <c r="W198" s="578"/>
      <c r="X198" s="578"/>
      <c r="Y198" s="578"/>
      <c r="Z198" s="578"/>
    </row>
    <row r="199" spans="14:26">
      <c r="N199" s="578"/>
      <c r="O199" s="578"/>
      <c r="P199" s="578"/>
      <c r="Q199" s="578"/>
      <c r="R199" s="578"/>
      <c r="S199" s="578"/>
      <c r="T199" s="578"/>
      <c r="U199" s="578"/>
      <c r="V199" s="578"/>
      <c r="W199" s="578"/>
      <c r="X199" s="578"/>
      <c r="Y199" s="578"/>
      <c r="Z199" s="578"/>
    </row>
    <row r="200" spans="14:26">
      <c r="N200" s="578"/>
      <c r="O200" s="578"/>
      <c r="P200" s="578"/>
      <c r="Q200" s="578"/>
      <c r="R200" s="578"/>
      <c r="S200" s="578"/>
      <c r="T200" s="578"/>
      <c r="U200" s="578"/>
      <c r="V200" s="578"/>
      <c r="W200" s="578"/>
      <c r="X200" s="578"/>
      <c r="Y200" s="578"/>
      <c r="Z200" s="578"/>
    </row>
    <row r="201" spans="14:26">
      <c r="N201" s="578"/>
      <c r="O201" s="578"/>
      <c r="P201" s="578"/>
      <c r="Q201" s="578"/>
      <c r="R201" s="578"/>
      <c r="S201" s="578"/>
      <c r="T201" s="578"/>
      <c r="U201" s="578"/>
      <c r="V201" s="578"/>
      <c r="W201" s="578"/>
      <c r="X201" s="578"/>
      <c r="Y201" s="578"/>
      <c r="Z201" s="578"/>
    </row>
    <row r="202" spans="14:26">
      <c r="N202" s="578"/>
      <c r="O202" s="578"/>
      <c r="P202" s="578"/>
      <c r="Q202" s="578"/>
      <c r="R202" s="578"/>
      <c r="S202" s="578"/>
      <c r="T202" s="578"/>
      <c r="U202" s="578"/>
      <c r="V202" s="578"/>
      <c r="W202" s="578"/>
      <c r="X202" s="578"/>
      <c r="Y202" s="578"/>
      <c r="Z202" s="578"/>
    </row>
    <row r="203" spans="14:26">
      <c r="N203" s="578"/>
      <c r="O203" s="578"/>
      <c r="P203" s="578"/>
      <c r="Q203" s="578"/>
      <c r="R203" s="578"/>
      <c r="S203" s="578"/>
      <c r="T203" s="578"/>
      <c r="U203" s="578"/>
      <c r="V203" s="578"/>
      <c r="W203" s="578"/>
      <c r="X203" s="578"/>
      <c r="Y203" s="578"/>
      <c r="Z203" s="578"/>
    </row>
    <row r="204" spans="14:26">
      <c r="N204" s="578"/>
      <c r="O204" s="578"/>
      <c r="P204" s="578"/>
      <c r="Q204" s="578"/>
      <c r="R204" s="578"/>
      <c r="S204" s="578"/>
      <c r="T204" s="578"/>
      <c r="U204" s="578"/>
      <c r="V204" s="578"/>
      <c r="W204" s="578"/>
      <c r="X204" s="578"/>
      <c r="Y204" s="578"/>
      <c r="Z204" s="578"/>
    </row>
    <row r="205" spans="14:26">
      <c r="N205" s="578"/>
      <c r="O205" s="578"/>
      <c r="P205" s="578"/>
      <c r="Q205" s="578"/>
      <c r="R205" s="578"/>
      <c r="S205" s="578"/>
      <c r="T205" s="578"/>
      <c r="U205" s="578"/>
      <c r="V205" s="578"/>
      <c r="W205" s="578"/>
      <c r="X205" s="578"/>
      <c r="Y205" s="578"/>
      <c r="Z205" s="578"/>
    </row>
    <row r="206" spans="14:26">
      <c r="N206" s="578"/>
      <c r="O206" s="578"/>
      <c r="P206" s="578"/>
      <c r="Q206" s="578"/>
      <c r="R206" s="578"/>
      <c r="S206" s="578"/>
      <c r="T206" s="578"/>
      <c r="U206" s="578"/>
      <c r="V206" s="578"/>
      <c r="W206" s="578"/>
      <c r="X206" s="578"/>
      <c r="Y206" s="578"/>
      <c r="Z206" s="578"/>
    </row>
    <row r="207" spans="14:26">
      <c r="N207" s="578"/>
      <c r="O207" s="578"/>
      <c r="P207" s="578"/>
      <c r="Q207" s="578"/>
      <c r="R207" s="578"/>
      <c r="S207" s="578"/>
      <c r="T207" s="578"/>
      <c r="U207" s="578"/>
      <c r="V207" s="578"/>
      <c r="W207" s="578"/>
      <c r="X207" s="578"/>
      <c r="Y207" s="578"/>
      <c r="Z207" s="578"/>
    </row>
    <row r="208" spans="14:26">
      <c r="N208" s="578"/>
      <c r="O208" s="578"/>
      <c r="P208" s="578"/>
      <c r="Q208" s="578"/>
      <c r="R208" s="578"/>
      <c r="S208" s="578"/>
      <c r="T208" s="578"/>
      <c r="U208" s="578"/>
      <c r="V208" s="578"/>
      <c r="W208" s="578"/>
      <c r="X208" s="578"/>
      <c r="Y208" s="578"/>
      <c r="Z208" s="578"/>
    </row>
    <row r="209" spans="14:26">
      <c r="N209" s="578"/>
      <c r="O209" s="578"/>
      <c r="P209" s="578"/>
      <c r="Q209" s="578"/>
      <c r="R209" s="578"/>
      <c r="S209" s="578"/>
      <c r="T209" s="578"/>
      <c r="U209" s="578"/>
      <c r="V209" s="578"/>
      <c r="W209" s="578"/>
      <c r="X209" s="578"/>
      <c r="Y209" s="578"/>
      <c r="Z209" s="578"/>
    </row>
    <row r="210" spans="14:26">
      <c r="N210" s="578"/>
      <c r="O210" s="578"/>
      <c r="P210" s="578"/>
      <c r="Q210" s="578"/>
      <c r="R210" s="578"/>
      <c r="S210" s="578"/>
      <c r="T210" s="578"/>
      <c r="U210" s="578"/>
      <c r="V210" s="578"/>
      <c r="W210" s="578"/>
      <c r="X210" s="578"/>
      <c r="Y210" s="578"/>
      <c r="Z210" s="578"/>
    </row>
    <row r="211" spans="14:26">
      <c r="N211" s="578"/>
      <c r="O211" s="578"/>
      <c r="P211" s="578"/>
      <c r="Q211" s="578"/>
      <c r="R211" s="578"/>
      <c r="S211" s="578"/>
      <c r="T211" s="578"/>
      <c r="U211" s="578"/>
      <c r="V211" s="578"/>
      <c r="W211" s="578"/>
      <c r="X211" s="578"/>
      <c r="Y211" s="578"/>
      <c r="Z211" s="578"/>
    </row>
    <row r="212" spans="14:26">
      <c r="N212" s="578"/>
      <c r="O212" s="578"/>
      <c r="P212" s="578"/>
      <c r="Q212" s="578"/>
      <c r="R212" s="578"/>
      <c r="S212" s="578"/>
      <c r="T212" s="578"/>
      <c r="U212" s="578"/>
      <c r="V212" s="578"/>
      <c r="W212" s="578"/>
      <c r="X212" s="578"/>
      <c r="Y212" s="578"/>
      <c r="Z212" s="578"/>
    </row>
    <row r="213" spans="14:26">
      <c r="N213" s="578"/>
      <c r="O213" s="578"/>
      <c r="P213" s="578"/>
      <c r="Q213" s="578"/>
      <c r="R213" s="578"/>
      <c r="S213" s="578"/>
      <c r="T213" s="578"/>
      <c r="U213" s="578"/>
      <c r="V213" s="578"/>
      <c r="W213" s="578"/>
      <c r="X213" s="578"/>
      <c r="Y213" s="578"/>
      <c r="Z213" s="578"/>
    </row>
    <row r="214" spans="14:26">
      <c r="N214" s="578"/>
      <c r="O214" s="578"/>
      <c r="P214" s="578"/>
      <c r="Q214" s="578"/>
      <c r="R214" s="578"/>
      <c r="S214" s="578"/>
      <c r="T214" s="578"/>
      <c r="U214" s="578"/>
      <c r="V214" s="578"/>
      <c r="W214" s="578"/>
      <c r="X214" s="578"/>
      <c r="Y214" s="578"/>
      <c r="Z214" s="578"/>
    </row>
    <row r="215" spans="14:26">
      <c r="N215" s="578"/>
      <c r="O215" s="578"/>
      <c r="P215" s="578"/>
      <c r="Q215" s="578"/>
      <c r="R215" s="578"/>
      <c r="S215" s="578"/>
      <c r="T215" s="578"/>
      <c r="U215" s="578"/>
      <c r="V215" s="578"/>
      <c r="W215" s="578"/>
      <c r="X215" s="578"/>
      <c r="Y215" s="578"/>
      <c r="Z215" s="578"/>
    </row>
    <row r="216" spans="14:26">
      <c r="N216" s="578"/>
      <c r="O216" s="578"/>
      <c r="P216" s="578"/>
      <c r="Q216" s="578"/>
      <c r="R216" s="578"/>
      <c r="S216" s="578"/>
      <c r="T216" s="578"/>
      <c r="U216" s="578"/>
      <c r="V216" s="578"/>
      <c r="W216" s="578"/>
      <c r="X216" s="578"/>
      <c r="Y216" s="578"/>
      <c r="Z216" s="578"/>
    </row>
    <row r="217" spans="14:26">
      <c r="N217" s="578"/>
      <c r="O217" s="578"/>
      <c r="P217" s="578"/>
      <c r="Q217" s="578"/>
      <c r="R217" s="578"/>
      <c r="S217" s="578"/>
      <c r="T217" s="578"/>
      <c r="U217" s="578"/>
      <c r="V217" s="578"/>
      <c r="W217" s="578"/>
      <c r="X217" s="578"/>
      <c r="Y217" s="578"/>
      <c r="Z217" s="578"/>
    </row>
    <row r="218" spans="14:26">
      <c r="N218" s="578"/>
      <c r="O218" s="578"/>
      <c r="P218" s="578"/>
      <c r="Q218" s="578"/>
      <c r="R218" s="578"/>
      <c r="S218" s="578"/>
      <c r="T218" s="578"/>
      <c r="U218" s="578"/>
      <c r="V218" s="578"/>
      <c r="W218" s="578"/>
      <c r="X218" s="578"/>
      <c r="Y218" s="578"/>
      <c r="Z218" s="578"/>
    </row>
    <row r="219" spans="14:26">
      <c r="N219" s="578"/>
      <c r="O219" s="578"/>
      <c r="P219" s="578"/>
      <c r="Q219" s="578"/>
      <c r="R219" s="578"/>
      <c r="S219" s="578"/>
      <c r="T219" s="578"/>
      <c r="U219" s="578"/>
      <c r="V219" s="578"/>
      <c r="W219" s="578"/>
      <c r="X219" s="578"/>
      <c r="Y219" s="578"/>
      <c r="Z219" s="578"/>
    </row>
    <row r="220" spans="14:26">
      <c r="N220" s="578"/>
      <c r="O220" s="578"/>
      <c r="P220" s="578"/>
      <c r="Q220" s="578"/>
      <c r="R220" s="578"/>
      <c r="S220" s="578"/>
      <c r="T220" s="578"/>
      <c r="U220" s="578"/>
      <c r="V220" s="578"/>
      <c r="W220" s="578"/>
      <c r="X220" s="578"/>
      <c r="Y220" s="578"/>
      <c r="Z220" s="578"/>
    </row>
    <row r="221" spans="14:26">
      <c r="N221" s="578"/>
      <c r="O221" s="578"/>
      <c r="P221" s="578"/>
      <c r="Q221" s="578"/>
      <c r="R221" s="578"/>
      <c r="S221" s="578"/>
      <c r="T221" s="578"/>
      <c r="U221" s="578"/>
      <c r="V221" s="578"/>
      <c r="W221" s="578"/>
      <c r="X221" s="578"/>
      <c r="Y221" s="578"/>
      <c r="Z221" s="578"/>
    </row>
    <row r="222" spans="14:26">
      <c r="N222" s="578"/>
      <c r="O222" s="578"/>
      <c r="P222" s="578"/>
      <c r="Q222" s="578"/>
      <c r="R222" s="578"/>
      <c r="S222" s="578"/>
      <c r="T222" s="578"/>
      <c r="U222" s="578"/>
      <c r="V222" s="578"/>
      <c r="W222" s="578"/>
      <c r="X222" s="578"/>
      <c r="Y222" s="578"/>
      <c r="Z222" s="578"/>
    </row>
    <row r="223" spans="14:26">
      <c r="N223" s="578"/>
      <c r="O223" s="578"/>
      <c r="P223" s="578"/>
      <c r="Q223" s="578"/>
      <c r="R223" s="578"/>
      <c r="S223" s="578"/>
      <c r="T223" s="578"/>
      <c r="U223" s="578"/>
      <c r="V223" s="578"/>
      <c r="W223" s="578"/>
      <c r="X223" s="578"/>
      <c r="Y223" s="578"/>
      <c r="Z223" s="578"/>
    </row>
    <row r="224" spans="14:26">
      <c r="N224" s="578"/>
      <c r="O224" s="578"/>
      <c r="P224" s="578"/>
      <c r="Q224" s="578"/>
      <c r="R224" s="578"/>
      <c r="S224" s="578"/>
      <c r="T224" s="578"/>
      <c r="U224" s="578"/>
      <c r="V224" s="578"/>
      <c r="W224" s="578"/>
      <c r="X224" s="578"/>
      <c r="Y224" s="578"/>
      <c r="Z224" s="578"/>
    </row>
    <row r="225" spans="14:26">
      <c r="N225" s="578"/>
      <c r="O225" s="578"/>
      <c r="P225" s="578"/>
      <c r="Q225" s="578"/>
      <c r="R225" s="578"/>
      <c r="S225" s="578"/>
      <c r="T225" s="578"/>
      <c r="U225" s="578"/>
      <c r="V225" s="578"/>
      <c r="W225" s="578"/>
      <c r="X225" s="578"/>
      <c r="Y225" s="578"/>
      <c r="Z225" s="578"/>
    </row>
    <row r="226" spans="14:26">
      <c r="N226" s="578"/>
      <c r="O226" s="578"/>
      <c r="P226" s="578"/>
      <c r="Q226" s="578"/>
      <c r="R226" s="578"/>
      <c r="S226" s="578"/>
      <c r="T226" s="578"/>
      <c r="U226" s="578"/>
      <c r="V226" s="578"/>
      <c r="W226" s="578"/>
      <c r="X226" s="578"/>
      <c r="Y226" s="578"/>
      <c r="Z226" s="578"/>
    </row>
    <row r="227" spans="14:26">
      <c r="N227" s="578"/>
      <c r="O227" s="578"/>
      <c r="P227" s="578"/>
      <c r="Q227" s="578"/>
      <c r="R227" s="578"/>
      <c r="S227" s="578"/>
      <c r="T227" s="578"/>
      <c r="U227" s="578"/>
      <c r="V227" s="578"/>
      <c r="W227" s="578"/>
      <c r="X227" s="578"/>
      <c r="Y227" s="578"/>
      <c r="Z227" s="578"/>
    </row>
    <row r="228" spans="14:26">
      <c r="N228" s="578"/>
      <c r="O228" s="578"/>
      <c r="P228" s="578"/>
      <c r="Q228" s="578"/>
      <c r="R228" s="578"/>
      <c r="S228" s="578"/>
      <c r="T228" s="578"/>
      <c r="U228" s="578"/>
      <c r="V228" s="578"/>
      <c r="W228" s="578"/>
      <c r="X228" s="578"/>
      <c r="Y228" s="578"/>
      <c r="Z228" s="578"/>
    </row>
    <row r="229" spans="14:26">
      <c r="N229" s="578"/>
      <c r="O229" s="578"/>
      <c r="P229" s="578"/>
      <c r="Q229" s="578"/>
      <c r="R229" s="578"/>
      <c r="S229" s="578"/>
      <c r="T229" s="578"/>
      <c r="U229" s="578"/>
      <c r="V229" s="578"/>
      <c r="W229" s="578"/>
      <c r="X229" s="578"/>
      <c r="Y229" s="578"/>
      <c r="Z229" s="578"/>
    </row>
    <row r="230" spans="14:26">
      <c r="N230" s="578"/>
      <c r="O230" s="578"/>
      <c r="P230" s="578"/>
      <c r="Q230" s="578"/>
      <c r="R230" s="578"/>
      <c r="S230" s="578"/>
      <c r="T230" s="578"/>
      <c r="U230" s="578"/>
      <c r="V230" s="578"/>
      <c r="W230" s="578"/>
      <c r="X230" s="578"/>
      <c r="Y230" s="578"/>
      <c r="Z230" s="578"/>
    </row>
    <row r="231" spans="14:26">
      <c r="N231" s="578"/>
      <c r="O231" s="578"/>
      <c r="P231" s="578"/>
      <c r="Q231" s="578"/>
      <c r="R231" s="578"/>
      <c r="S231" s="578"/>
      <c r="T231" s="578"/>
      <c r="U231" s="578"/>
      <c r="V231" s="578"/>
      <c r="W231" s="578"/>
      <c r="X231" s="578"/>
      <c r="Y231" s="578"/>
      <c r="Z231" s="578"/>
    </row>
    <row r="232" spans="14:26">
      <c r="N232" s="578"/>
      <c r="O232" s="578"/>
      <c r="P232" s="578"/>
      <c r="Q232" s="578"/>
      <c r="R232" s="578"/>
      <c r="S232" s="578"/>
      <c r="T232" s="578"/>
      <c r="U232" s="578"/>
      <c r="V232" s="578"/>
      <c r="W232" s="578"/>
      <c r="X232" s="578"/>
      <c r="Y232" s="578"/>
      <c r="Z232" s="578"/>
    </row>
  </sheetData>
  <mergeCells count="36">
    <mergeCell ref="B1:X1"/>
    <mergeCell ref="B2:X2"/>
    <mergeCell ref="B3:I3"/>
    <mergeCell ref="B4:I4"/>
    <mergeCell ref="B6:I6"/>
    <mergeCell ref="J6:W6"/>
    <mergeCell ref="R9:R10"/>
    <mergeCell ref="J7:W7"/>
    <mergeCell ref="B8:B11"/>
    <mergeCell ref="C8:C11"/>
    <mergeCell ref="D8:D11"/>
    <mergeCell ref="E8:E11"/>
    <mergeCell ref="F8:F11"/>
    <mergeCell ref="G8:G11"/>
    <mergeCell ref="H8:H11"/>
    <mergeCell ref="I8:I11"/>
    <mergeCell ref="J8:K8"/>
    <mergeCell ref="S9:S10"/>
    <mergeCell ref="T9:T10"/>
    <mergeCell ref="U9:U10"/>
    <mergeCell ref="X8:X11"/>
    <mergeCell ref="Y8:Y11"/>
    <mergeCell ref="J9:J10"/>
    <mergeCell ref="K9:K10"/>
    <mergeCell ref="L9:L10"/>
    <mergeCell ref="M9:M10"/>
    <mergeCell ref="N9:N10"/>
    <mergeCell ref="O9:O10"/>
    <mergeCell ref="P9:P10"/>
    <mergeCell ref="Q9:Q10"/>
    <mergeCell ref="L8:M8"/>
    <mergeCell ref="N8:O8"/>
    <mergeCell ref="P8:Q8"/>
    <mergeCell ref="R8:S8"/>
    <mergeCell ref="T8:U8"/>
    <mergeCell ref="V8:W8"/>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09E98D-09AD-4EFA-9970-0400FF21DD48}">
  <dimension ref="A1:Z131"/>
  <sheetViews>
    <sheetView tabSelected="1" zoomScale="88" zoomScaleNormal="88" workbookViewId="0">
      <selection activeCell="I129" sqref="I129"/>
    </sheetView>
  </sheetViews>
  <sheetFormatPr baseColWidth="10" defaultRowHeight="14.5"/>
  <cols>
    <col min="1" max="1" width="6.54296875" customWidth="1"/>
    <col min="2" max="2" width="32.453125" style="1" customWidth="1"/>
    <col min="3" max="3" width="26.453125" style="1" customWidth="1"/>
    <col min="4" max="4" width="10.453125" style="1" customWidth="1"/>
    <col min="5" max="5" width="13.7265625" style="1" customWidth="1"/>
    <col min="6" max="6" width="11.1796875" style="1" customWidth="1"/>
    <col min="7" max="7" width="12.1796875" style="1" customWidth="1"/>
    <col min="8" max="8" width="24.453125" style="1" customWidth="1"/>
    <col min="9" max="9" width="69" style="1" customWidth="1"/>
    <col min="10" max="10" width="18.81640625" style="1" customWidth="1"/>
    <col min="11" max="11" width="18.26953125" style="1" customWidth="1"/>
    <col min="12" max="12" width="18.453125" style="1" customWidth="1"/>
    <col min="13" max="13" width="17.54296875" style="1" customWidth="1"/>
    <col min="14" max="14" width="26.453125" style="1" customWidth="1"/>
    <col min="15" max="15" width="23" style="1" customWidth="1"/>
    <col min="16" max="16" width="20" style="1" customWidth="1"/>
    <col min="17" max="17" width="13.1796875" style="1" customWidth="1"/>
    <col min="18" max="18" width="21.7265625" style="1" customWidth="1"/>
    <col min="19" max="19" width="21.1796875" style="1" customWidth="1"/>
    <col min="20" max="20" width="18.1796875" style="1" customWidth="1"/>
    <col min="21" max="21" width="16.7265625" style="1" customWidth="1"/>
    <col min="22" max="22" width="17.7265625" style="1" customWidth="1"/>
    <col min="23" max="23" width="16.81640625" style="1" customWidth="1"/>
    <col min="24" max="24" width="21.1796875" style="1" customWidth="1"/>
    <col min="25" max="25" width="24.81640625" style="1" customWidth="1"/>
  </cols>
  <sheetData>
    <row r="1" spans="1:25" ht="18.5">
      <c r="B1" s="1046" t="s">
        <v>0</v>
      </c>
      <c r="C1" s="1046"/>
      <c r="D1" s="1046"/>
      <c r="E1" s="1046"/>
      <c r="F1" s="1046"/>
      <c r="G1" s="1046"/>
      <c r="H1" s="1046"/>
      <c r="I1" s="1046"/>
      <c r="J1" s="1046"/>
      <c r="K1" s="1046"/>
      <c r="L1" s="1046"/>
      <c r="M1" s="1046"/>
      <c r="N1" s="1046"/>
      <c r="O1" s="1046"/>
      <c r="P1" s="1046"/>
      <c r="Q1" s="1046"/>
      <c r="R1" s="1046"/>
      <c r="S1" s="1046"/>
      <c r="T1" s="1046"/>
      <c r="U1" s="1046"/>
      <c r="V1" s="1046"/>
      <c r="W1" s="1046"/>
      <c r="X1" s="1046"/>
      <c r="Y1" s="601"/>
    </row>
    <row r="2" spans="1:25" ht="18.5">
      <c r="B2" s="1046" t="s">
        <v>1</v>
      </c>
      <c r="C2" s="1046"/>
      <c r="D2" s="1046"/>
      <c r="E2" s="1046"/>
      <c r="F2" s="1046"/>
      <c r="G2" s="1046"/>
      <c r="H2" s="1046"/>
      <c r="I2" s="1046"/>
      <c r="J2" s="1046"/>
      <c r="K2" s="1046"/>
      <c r="L2" s="1046"/>
      <c r="M2" s="1046"/>
      <c r="N2" s="1046"/>
      <c r="O2" s="1046"/>
      <c r="P2" s="1046"/>
      <c r="Q2" s="1046"/>
      <c r="R2" s="1046"/>
      <c r="S2" s="1046"/>
      <c r="T2" s="1046"/>
      <c r="U2" s="1046"/>
      <c r="V2" s="1046"/>
      <c r="W2" s="1046"/>
      <c r="X2" s="1046"/>
      <c r="Y2" s="601"/>
    </row>
    <row r="3" spans="1:25" ht="18.5">
      <c r="B3" s="1047" t="s">
        <v>980</v>
      </c>
      <c r="C3" s="1047"/>
      <c r="D3" s="1047"/>
      <c r="E3" s="1047"/>
      <c r="F3" s="1047"/>
      <c r="G3" s="1047"/>
      <c r="H3" s="1047"/>
      <c r="I3" s="1047"/>
      <c r="J3" s="602"/>
      <c r="K3" s="602"/>
      <c r="L3" s="602"/>
      <c r="M3" s="602"/>
      <c r="N3" s="603"/>
      <c r="O3" s="603"/>
      <c r="P3" s="603"/>
      <c r="Q3" s="603"/>
      <c r="R3" s="603"/>
      <c r="S3" s="603"/>
      <c r="T3" s="603"/>
      <c r="U3" s="603"/>
      <c r="V3" s="603"/>
      <c r="W3" s="603"/>
      <c r="X3" s="603"/>
      <c r="Y3" s="601"/>
    </row>
    <row r="4" spans="1:25" ht="18.5">
      <c r="B4" s="1047" t="s">
        <v>981</v>
      </c>
      <c r="C4" s="1047"/>
      <c r="D4" s="1047"/>
      <c r="E4" s="1047"/>
      <c r="F4" s="1047"/>
      <c r="G4" s="1047"/>
      <c r="H4" s="1047"/>
      <c r="I4" s="1047"/>
      <c r="J4" s="602"/>
      <c r="K4" s="602"/>
      <c r="L4" s="602"/>
      <c r="M4" s="602"/>
      <c r="N4" s="603"/>
      <c r="O4" s="603"/>
      <c r="P4" s="603"/>
      <c r="Q4" s="603"/>
      <c r="R4" s="603"/>
      <c r="S4" s="603"/>
      <c r="T4" s="603"/>
      <c r="U4" s="603"/>
      <c r="V4" s="603"/>
      <c r="W4" s="603"/>
      <c r="X4" s="603"/>
      <c r="Y4" s="601"/>
    </row>
    <row r="5" spans="1:25" ht="18.5">
      <c r="B5" s="338" t="s">
        <v>982</v>
      </c>
      <c r="C5" s="604"/>
      <c r="D5" s="604"/>
      <c r="E5" s="604"/>
      <c r="F5" s="604"/>
      <c r="G5" s="604"/>
      <c r="H5" s="604"/>
      <c r="I5" s="604"/>
      <c r="J5" s="602"/>
      <c r="K5" s="602"/>
      <c r="L5" s="602"/>
      <c r="M5" s="602"/>
      <c r="N5" s="603"/>
      <c r="O5" s="603"/>
      <c r="P5" s="603"/>
      <c r="Q5" s="603"/>
      <c r="R5" s="603"/>
      <c r="S5" s="603"/>
      <c r="T5" s="603"/>
      <c r="U5" s="603"/>
      <c r="V5" s="603"/>
      <c r="W5" s="603"/>
      <c r="X5" s="603"/>
      <c r="Y5" s="601"/>
    </row>
    <row r="6" spans="1:25" ht="21">
      <c r="B6" s="605" t="s">
        <v>983</v>
      </c>
      <c r="C6" s="606"/>
      <c r="D6" s="606"/>
      <c r="E6" s="606"/>
      <c r="F6" s="606"/>
      <c r="G6" s="606"/>
      <c r="H6" s="606"/>
      <c r="I6" s="606"/>
      <c r="J6" s="1048" t="s">
        <v>8</v>
      </c>
      <c r="K6" s="1048"/>
      <c r="L6" s="1048"/>
      <c r="M6" s="1048"/>
      <c r="N6" s="1048"/>
      <c r="O6" s="1048"/>
      <c r="P6" s="1048"/>
      <c r="Q6" s="1048"/>
      <c r="R6" s="1048"/>
      <c r="S6" s="1048"/>
      <c r="T6" s="1048"/>
      <c r="U6" s="1048"/>
      <c r="V6" s="1048"/>
      <c r="W6" s="1048"/>
      <c r="X6" s="607"/>
      <c r="Y6" s="601"/>
    </row>
    <row r="7" spans="1:25" ht="21">
      <c r="B7" s="608"/>
      <c r="C7" s="608"/>
      <c r="D7" s="608"/>
      <c r="E7" s="608"/>
      <c r="F7" s="608"/>
      <c r="G7" s="608"/>
      <c r="H7" s="608"/>
      <c r="I7" s="608"/>
      <c r="J7" s="1049" t="s">
        <v>984</v>
      </c>
      <c r="K7" s="1049"/>
      <c r="L7" s="1049"/>
      <c r="M7" s="1049"/>
      <c r="N7" s="1049"/>
      <c r="O7" s="1049"/>
      <c r="P7" s="1049"/>
      <c r="Q7" s="1049"/>
      <c r="R7" s="1049"/>
      <c r="S7" s="1049"/>
      <c r="T7" s="1049"/>
      <c r="U7" s="1049"/>
      <c r="V7" s="1049"/>
      <c r="W7" s="1049"/>
      <c r="X7" s="601"/>
      <c r="Y7" s="601"/>
    </row>
    <row r="8" spans="1:25" ht="52" customHeight="1">
      <c r="B8" s="751" t="s">
        <v>11</v>
      </c>
      <c r="C8" s="751" t="s">
        <v>12</v>
      </c>
      <c r="D8" s="753" t="s">
        <v>13</v>
      </c>
      <c r="E8" s="753" t="s">
        <v>14</v>
      </c>
      <c r="F8" s="753" t="s">
        <v>15</v>
      </c>
      <c r="G8" s="753" t="s">
        <v>16</v>
      </c>
      <c r="H8" s="751" t="s">
        <v>17</v>
      </c>
      <c r="I8" s="774" t="s">
        <v>18</v>
      </c>
      <c r="J8" s="808" t="s">
        <v>19</v>
      </c>
      <c r="K8" s="808"/>
      <c r="L8" s="808" t="s">
        <v>198</v>
      </c>
      <c r="M8" s="808"/>
      <c r="N8" s="809" t="s">
        <v>21</v>
      </c>
      <c r="O8" s="810"/>
      <c r="P8" s="808" t="s">
        <v>22</v>
      </c>
      <c r="Q8" s="808"/>
      <c r="R8" s="808" t="s">
        <v>23</v>
      </c>
      <c r="S8" s="808"/>
      <c r="T8" s="808" t="s">
        <v>24</v>
      </c>
      <c r="U8" s="808"/>
      <c r="V8" s="808" t="s">
        <v>25</v>
      </c>
      <c r="W8" s="808"/>
      <c r="X8" s="986" t="s">
        <v>26</v>
      </c>
      <c r="Y8" s="795" t="s">
        <v>27</v>
      </c>
    </row>
    <row r="9" spans="1:25" ht="114" customHeight="1">
      <c r="B9" s="821"/>
      <c r="C9" s="821"/>
      <c r="D9" s="822"/>
      <c r="E9" s="822"/>
      <c r="F9" s="822"/>
      <c r="G9" s="822"/>
      <c r="H9" s="821"/>
      <c r="I9" s="829"/>
      <c r="J9" s="798" t="s">
        <v>28</v>
      </c>
      <c r="K9" s="800" t="s">
        <v>29</v>
      </c>
      <c r="L9" s="802" t="s">
        <v>28</v>
      </c>
      <c r="M9" s="800" t="s">
        <v>29</v>
      </c>
      <c r="N9" s="802" t="s">
        <v>30</v>
      </c>
      <c r="O9" s="800" t="s">
        <v>29</v>
      </c>
      <c r="P9" s="802" t="s">
        <v>30</v>
      </c>
      <c r="Q9" s="800" t="s">
        <v>29</v>
      </c>
      <c r="R9" s="802" t="s">
        <v>28</v>
      </c>
      <c r="S9" s="800" t="s">
        <v>29</v>
      </c>
      <c r="T9" s="813" t="s">
        <v>30</v>
      </c>
      <c r="U9" s="800" t="s">
        <v>29</v>
      </c>
      <c r="V9" s="20" t="s">
        <v>28</v>
      </c>
      <c r="W9" s="21" t="s">
        <v>29</v>
      </c>
      <c r="X9" s="987"/>
      <c r="Y9" s="796"/>
    </row>
    <row r="10" spans="1:25" ht="219" customHeight="1">
      <c r="B10" s="821"/>
      <c r="C10" s="821"/>
      <c r="D10" s="822"/>
      <c r="E10" s="822"/>
      <c r="F10" s="822"/>
      <c r="G10" s="822"/>
      <c r="H10" s="821"/>
      <c r="I10" s="829"/>
      <c r="J10" s="799"/>
      <c r="K10" s="801"/>
      <c r="L10" s="803"/>
      <c r="M10" s="801"/>
      <c r="N10" s="803"/>
      <c r="O10" s="801"/>
      <c r="P10" s="803"/>
      <c r="Q10" s="801"/>
      <c r="R10" s="803"/>
      <c r="S10" s="801"/>
      <c r="T10" s="814"/>
      <c r="U10" s="801"/>
      <c r="V10" s="22">
        <f>+V11+V26+V33+V40+V55+V70+V84+V96+V107+V115</f>
        <v>6706080411</v>
      </c>
      <c r="W10" s="22">
        <f>+W11+W26+W33+W40+W55+W70+W84+W96+W107+W115</f>
        <v>7304899523</v>
      </c>
      <c r="X10" s="987"/>
      <c r="Y10" s="796"/>
    </row>
    <row r="11" spans="1:25" ht="194" customHeight="1">
      <c r="B11" s="752"/>
      <c r="C11" s="752"/>
      <c r="D11" s="754"/>
      <c r="E11" s="754"/>
      <c r="F11" s="754"/>
      <c r="G11" s="754"/>
      <c r="H11" s="752"/>
      <c r="I11" s="775"/>
      <c r="J11" s="24">
        <f t="shared" ref="J11:U11" si="0">SUM(J12:J21)</f>
        <v>0</v>
      </c>
      <c r="K11" s="25">
        <f t="shared" si="0"/>
        <v>0</v>
      </c>
      <c r="L11" s="24">
        <f t="shared" si="0"/>
        <v>0</v>
      </c>
      <c r="M11" s="25">
        <f t="shared" si="0"/>
        <v>0</v>
      </c>
      <c r="N11" s="24">
        <f t="shared" si="0"/>
        <v>15000000</v>
      </c>
      <c r="O11" s="25">
        <f t="shared" si="0"/>
        <v>0</v>
      </c>
      <c r="P11" s="24">
        <f t="shared" si="0"/>
        <v>0</v>
      </c>
      <c r="Q11" s="25">
        <f t="shared" si="0"/>
        <v>0</v>
      </c>
      <c r="R11" s="24">
        <f t="shared" si="0"/>
        <v>90000000</v>
      </c>
      <c r="S11" s="25">
        <f t="shared" si="0"/>
        <v>56860000</v>
      </c>
      <c r="T11" s="24">
        <f t="shared" si="0"/>
        <v>0</v>
      </c>
      <c r="U11" s="25">
        <f t="shared" si="0"/>
        <v>0</v>
      </c>
      <c r="V11" s="28">
        <f>+J11+L11+N11+P11+R11+T11</f>
        <v>105000000</v>
      </c>
      <c r="W11" s="29">
        <f>+K11+M11+O11+Q11+S11+U11</f>
        <v>56860000</v>
      </c>
      <c r="X11" s="988"/>
      <c r="Y11" s="797"/>
    </row>
    <row r="12" spans="1:25" ht="101.25" customHeight="1">
      <c r="A12">
        <v>88</v>
      </c>
      <c r="B12" s="54" t="s">
        <v>985</v>
      </c>
      <c r="C12" s="66" t="s">
        <v>986</v>
      </c>
      <c r="D12" s="70">
        <v>0</v>
      </c>
      <c r="E12" s="609">
        <v>1</v>
      </c>
      <c r="F12" s="610">
        <v>1</v>
      </c>
      <c r="G12" s="611"/>
      <c r="H12" s="59"/>
      <c r="I12" s="38" t="s">
        <v>987</v>
      </c>
      <c r="J12" s="34"/>
      <c r="K12" s="34"/>
      <c r="L12" s="34"/>
      <c r="M12" s="34"/>
      <c r="N12" s="34"/>
      <c r="O12" s="490"/>
      <c r="P12" s="34"/>
      <c r="Q12" s="35"/>
      <c r="R12" s="612">
        <v>32000000</v>
      </c>
      <c r="S12" s="613"/>
      <c r="T12" s="35"/>
      <c r="U12" s="35"/>
      <c r="V12" s="35"/>
      <c r="W12" s="36"/>
      <c r="X12" s="368" t="s">
        <v>988</v>
      </c>
      <c r="Y12" s="38"/>
    </row>
    <row r="13" spans="1:25" ht="87.65" customHeight="1">
      <c r="A13">
        <v>89</v>
      </c>
      <c r="B13" s="54" t="s">
        <v>989</v>
      </c>
      <c r="C13" s="66" t="s">
        <v>990</v>
      </c>
      <c r="D13" s="70">
        <v>0</v>
      </c>
      <c r="E13" s="609">
        <v>1</v>
      </c>
      <c r="F13" s="610">
        <v>1</v>
      </c>
      <c r="G13" s="611">
        <v>1</v>
      </c>
      <c r="H13" s="59" t="s">
        <v>950</v>
      </c>
      <c r="I13" s="38" t="s">
        <v>991</v>
      </c>
      <c r="J13" s="34"/>
      <c r="K13" s="34"/>
      <c r="L13" s="34"/>
      <c r="M13" s="34"/>
      <c r="N13" s="34"/>
      <c r="O13" s="490"/>
      <c r="P13" s="34"/>
      <c r="Q13" s="35"/>
      <c r="R13" s="612">
        <v>20000000</v>
      </c>
      <c r="S13" s="612">
        <v>5115000</v>
      </c>
      <c r="T13" s="35"/>
      <c r="U13" s="35"/>
      <c r="V13" s="35"/>
      <c r="W13" s="36"/>
      <c r="X13" s="368" t="s">
        <v>988</v>
      </c>
      <c r="Y13" s="38"/>
    </row>
    <row r="14" spans="1:25" ht="122.5" customHeight="1">
      <c r="A14">
        <v>90</v>
      </c>
      <c r="B14" s="54" t="s">
        <v>992</v>
      </c>
      <c r="C14" s="66" t="s">
        <v>276</v>
      </c>
      <c r="D14" s="70">
        <v>0</v>
      </c>
      <c r="E14" s="614">
        <v>4</v>
      </c>
      <c r="F14" s="611">
        <v>1</v>
      </c>
      <c r="G14" s="611">
        <v>1</v>
      </c>
      <c r="H14" s="615" t="s">
        <v>1120</v>
      </c>
      <c r="I14" s="59" t="s">
        <v>1121</v>
      </c>
      <c r="J14" s="616"/>
      <c r="K14" s="616"/>
      <c r="L14" s="616"/>
      <c r="M14" s="616"/>
      <c r="N14" s="616"/>
      <c r="O14" s="616"/>
      <c r="P14" s="616"/>
      <c r="Q14" s="617"/>
      <c r="R14" s="612"/>
      <c r="S14" s="618"/>
      <c r="T14" s="617"/>
      <c r="U14" s="617"/>
      <c r="V14" s="617"/>
      <c r="W14" s="619"/>
      <c r="X14" s="368" t="s">
        <v>993</v>
      </c>
      <c r="Y14" s="368"/>
    </row>
    <row r="15" spans="1:25" ht="122.5" customHeight="1">
      <c r="A15">
        <v>91</v>
      </c>
      <c r="B15" s="54" t="s">
        <v>994</v>
      </c>
      <c r="C15" s="66" t="s">
        <v>995</v>
      </c>
      <c r="D15" s="70">
        <v>0</v>
      </c>
      <c r="E15" s="614">
        <v>1</v>
      </c>
      <c r="F15" s="620">
        <v>1</v>
      </c>
      <c r="G15" s="620">
        <v>1</v>
      </c>
      <c r="H15" s="615" t="s">
        <v>1122</v>
      </c>
      <c r="I15" s="59" t="s">
        <v>996</v>
      </c>
      <c r="J15" s="616"/>
      <c r="K15" s="616"/>
      <c r="L15" s="616"/>
      <c r="M15" s="616"/>
      <c r="N15" s="616"/>
      <c r="O15" s="616"/>
      <c r="P15" s="616"/>
      <c r="Q15" s="617"/>
      <c r="R15" s="612">
        <v>18000000</v>
      </c>
      <c r="S15" s="612">
        <v>36400000</v>
      </c>
      <c r="T15" s="617"/>
      <c r="U15" s="617"/>
      <c r="V15" s="617"/>
      <c r="W15" s="619"/>
      <c r="X15" s="368" t="s">
        <v>988</v>
      </c>
      <c r="Y15" s="368"/>
    </row>
    <row r="16" spans="1:25" ht="122.5" customHeight="1">
      <c r="A16">
        <v>92</v>
      </c>
      <c r="B16" s="54" t="s">
        <v>997</v>
      </c>
      <c r="C16" s="66" t="s">
        <v>998</v>
      </c>
      <c r="D16" s="70">
        <v>4</v>
      </c>
      <c r="E16" s="614">
        <v>4</v>
      </c>
      <c r="F16" s="620">
        <v>1</v>
      </c>
      <c r="G16" s="620">
        <v>1</v>
      </c>
      <c r="H16" s="615" t="s">
        <v>797</v>
      </c>
      <c r="I16" s="59" t="s">
        <v>999</v>
      </c>
      <c r="J16" s="616"/>
      <c r="K16" s="616"/>
      <c r="L16" s="616"/>
      <c r="M16" s="616"/>
      <c r="N16" s="616"/>
      <c r="O16" s="616"/>
      <c r="P16" s="616"/>
      <c r="Q16" s="617"/>
      <c r="R16" s="612">
        <v>10000000</v>
      </c>
      <c r="S16" s="612">
        <v>5115000</v>
      </c>
      <c r="T16" s="617"/>
      <c r="U16" s="617"/>
      <c r="V16" s="617"/>
      <c r="W16" s="619"/>
      <c r="X16" s="368" t="s">
        <v>988</v>
      </c>
      <c r="Y16" s="368"/>
    </row>
    <row r="17" spans="1:25" ht="122.5" customHeight="1">
      <c r="A17">
        <v>93</v>
      </c>
      <c r="B17" s="54" t="s">
        <v>1000</v>
      </c>
      <c r="C17" s="66" t="s">
        <v>537</v>
      </c>
      <c r="D17" s="70">
        <v>0</v>
      </c>
      <c r="E17" s="614">
        <v>1</v>
      </c>
      <c r="F17" s="620">
        <v>1</v>
      </c>
      <c r="G17" s="620">
        <v>1</v>
      </c>
      <c r="H17" s="615" t="s">
        <v>1123</v>
      </c>
      <c r="I17" s="59" t="s">
        <v>1001</v>
      </c>
      <c r="J17" s="616"/>
      <c r="K17" s="616"/>
      <c r="L17" s="616"/>
      <c r="M17" s="616"/>
      <c r="N17" s="616"/>
      <c r="O17" s="616"/>
      <c r="P17" s="616"/>
      <c r="Q17" s="617"/>
      <c r="R17" s="612">
        <v>5000000</v>
      </c>
      <c r="S17" s="612">
        <v>5115000</v>
      </c>
      <c r="T17" s="617"/>
      <c r="U17" s="617"/>
      <c r="V17" s="617"/>
      <c r="W17" s="619"/>
      <c r="X17" s="368" t="s">
        <v>1002</v>
      </c>
      <c r="Y17" s="368"/>
    </row>
    <row r="18" spans="1:25" ht="122.5" customHeight="1">
      <c r="A18">
        <v>94</v>
      </c>
      <c r="B18" s="54" t="s">
        <v>1003</v>
      </c>
      <c r="C18" s="66" t="s">
        <v>1004</v>
      </c>
      <c r="D18" s="70">
        <v>1</v>
      </c>
      <c r="E18" s="614">
        <v>4</v>
      </c>
      <c r="F18" s="620">
        <v>1</v>
      </c>
      <c r="G18" s="620">
        <v>1</v>
      </c>
      <c r="H18" s="615" t="s">
        <v>1124</v>
      </c>
      <c r="I18" s="59" t="s">
        <v>1005</v>
      </c>
      <c r="J18" s="616"/>
      <c r="K18" s="616"/>
      <c r="L18" s="616"/>
      <c r="M18" s="616"/>
      <c r="N18" s="616"/>
      <c r="O18" s="616"/>
      <c r="P18" s="616"/>
      <c r="Q18" s="617"/>
      <c r="R18" s="612">
        <v>5000000</v>
      </c>
      <c r="S18" s="612">
        <v>5115000</v>
      </c>
      <c r="T18" s="617"/>
      <c r="U18" s="617"/>
      <c r="V18" s="617"/>
      <c r="W18" s="619"/>
      <c r="X18" s="368" t="s">
        <v>988</v>
      </c>
      <c r="Y18" s="368"/>
    </row>
    <row r="19" spans="1:25" ht="122.5" customHeight="1">
      <c r="A19">
        <v>95</v>
      </c>
      <c r="B19" s="54" t="s">
        <v>1006</v>
      </c>
      <c r="C19" s="66" t="s">
        <v>558</v>
      </c>
      <c r="D19" s="70">
        <v>1</v>
      </c>
      <c r="E19" s="614">
        <v>1</v>
      </c>
      <c r="F19" s="620">
        <v>0</v>
      </c>
      <c r="G19" s="620">
        <v>0</v>
      </c>
      <c r="H19" s="615"/>
      <c r="I19" s="59" t="s">
        <v>1007</v>
      </c>
      <c r="J19" s="616"/>
      <c r="K19" s="616"/>
      <c r="L19" s="616"/>
      <c r="M19" s="616"/>
      <c r="N19" s="616"/>
      <c r="O19" s="616"/>
      <c r="P19" s="616"/>
      <c r="Q19" s="617"/>
      <c r="R19" s="621"/>
      <c r="S19" s="621"/>
      <c r="T19" s="617"/>
      <c r="U19" s="617"/>
      <c r="V19" s="617"/>
      <c r="W19" s="619"/>
      <c r="X19" s="368" t="s">
        <v>988</v>
      </c>
      <c r="Y19" s="368"/>
    </row>
    <row r="20" spans="1:25" ht="122.5" customHeight="1">
      <c r="A20">
        <v>96</v>
      </c>
      <c r="B20" s="54" t="s">
        <v>1008</v>
      </c>
      <c r="C20" s="66" t="s">
        <v>1009</v>
      </c>
      <c r="D20" s="70">
        <v>0</v>
      </c>
      <c r="E20" s="609">
        <v>1</v>
      </c>
      <c r="F20" s="609">
        <v>1</v>
      </c>
      <c r="G20" s="609">
        <v>1</v>
      </c>
      <c r="H20" s="615" t="s">
        <v>1123</v>
      </c>
      <c r="I20" s="59" t="s">
        <v>1010</v>
      </c>
      <c r="J20" s="616"/>
      <c r="K20" s="616"/>
      <c r="L20" s="616"/>
      <c r="M20" s="616"/>
      <c r="N20" s="612">
        <v>15000000</v>
      </c>
      <c r="O20" s="616"/>
      <c r="P20" s="616"/>
      <c r="Q20" s="617"/>
      <c r="R20" s="621"/>
      <c r="S20" s="621"/>
      <c r="T20" s="617"/>
      <c r="U20" s="617"/>
      <c r="V20" s="617"/>
      <c r="W20" s="619"/>
      <c r="X20" s="368" t="s">
        <v>1011</v>
      </c>
      <c r="Y20" s="368"/>
    </row>
    <row r="21" spans="1:25" ht="122.5" customHeight="1">
      <c r="A21">
        <v>98</v>
      </c>
      <c r="B21" s="622" t="s">
        <v>1012</v>
      </c>
      <c r="C21" s="623" t="s">
        <v>537</v>
      </c>
      <c r="D21" s="624">
        <v>0</v>
      </c>
      <c r="E21" s="625">
        <v>1</v>
      </c>
      <c r="F21" s="620">
        <v>1</v>
      </c>
      <c r="G21" s="620">
        <v>1</v>
      </c>
      <c r="H21" s="615" t="s">
        <v>1125</v>
      </c>
      <c r="I21" s="59" t="s">
        <v>1013</v>
      </c>
      <c r="J21" s="616"/>
      <c r="K21" s="616"/>
      <c r="L21" s="616"/>
      <c r="M21" s="616"/>
      <c r="N21" s="616"/>
      <c r="O21" s="616"/>
      <c r="P21" s="616"/>
      <c r="Q21" s="617"/>
      <c r="R21" s="621"/>
      <c r="S21" s="621"/>
      <c r="T21" s="617"/>
      <c r="U21" s="617"/>
      <c r="V21" s="617"/>
      <c r="W21" s="619"/>
      <c r="X21" s="368" t="s">
        <v>1011</v>
      </c>
      <c r="Y21" s="368"/>
    </row>
    <row r="22" spans="1:25" ht="21">
      <c r="B22" s="1050" t="s">
        <v>1014</v>
      </c>
      <c r="C22" s="1050"/>
      <c r="D22" s="1050"/>
      <c r="E22" s="1050"/>
      <c r="F22" s="1050"/>
      <c r="G22" s="1050"/>
      <c r="H22" s="1050"/>
      <c r="I22" s="1050"/>
      <c r="J22" s="1049" t="s">
        <v>984</v>
      </c>
      <c r="K22" s="1049"/>
      <c r="L22" s="1049"/>
      <c r="M22" s="1049"/>
      <c r="N22" s="1049"/>
      <c r="O22" s="1049"/>
      <c r="P22" s="1049"/>
      <c r="Q22" s="1049"/>
      <c r="R22" s="1049"/>
      <c r="S22" s="1049"/>
      <c r="T22" s="1049"/>
      <c r="U22" s="1049"/>
      <c r="V22" s="1049"/>
      <c r="W22" s="1049"/>
      <c r="X22" s="495"/>
      <c r="Y22" s="51"/>
    </row>
    <row r="23" spans="1:25" ht="18.5">
      <c r="B23" s="1051" t="s">
        <v>981</v>
      </c>
      <c r="C23" s="1052"/>
      <c r="D23" s="1052"/>
      <c r="E23" s="1052"/>
      <c r="F23" s="1052"/>
      <c r="G23" s="1052"/>
      <c r="H23" s="1052"/>
      <c r="I23" s="1053"/>
      <c r="J23" s="808" t="s">
        <v>19</v>
      </c>
      <c r="K23" s="808"/>
      <c r="L23" s="808" t="s">
        <v>198</v>
      </c>
      <c r="M23" s="808"/>
      <c r="N23" s="809" t="s">
        <v>21</v>
      </c>
      <c r="O23" s="810"/>
      <c r="P23" s="808" t="s">
        <v>22</v>
      </c>
      <c r="Q23" s="808"/>
      <c r="R23" s="808" t="s">
        <v>23</v>
      </c>
      <c r="S23" s="808"/>
      <c r="T23" s="808" t="s">
        <v>24</v>
      </c>
      <c r="U23" s="808"/>
      <c r="V23" s="808" t="s">
        <v>25</v>
      </c>
      <c r="W23" s="808"/>
      <c r="X23" s="986" t="s">
        <v>26</v>
      </c>
      <c r="Y23" s="795" t="s">
        <v>27</v>
      </c>
    </row>
    <row r="24" spans="1:25" ht="73.5" customHeight="1">
      <c r="B24" s="626" t="s">
        <v>1015</v>
      </c>
      <c r="C24" s="627"/>
      <c r="D24" s="627"/>
      <c r="E24" s="627"/>
      <c r="F24" s="627"/>
      <c r="G24" s="627"/>
      <c r="H24" s="627"/>
      <c r="I24" s="628"/>
      <c r="J24" s="798" t="s">
        <v>28</v>
      </c>
      <c r="K24" s="800" t="s">
        <v>29</v>
      </c>
      <c r="L24" s="802" t="s">
        <v>28</v>
      </c>
      <c r="M24" s="800" t="s">
        <v>29</v>
      </c>
      <c r="N24" s="802" t="s">
        <v>30</v>
      </c>
      <c r="O24" s="800" t="s">
        <v>29</v>
      </c>
      <c r="P24" s="802" t="s">
        <v>30</v>
      </c>
      <c r="Q24" s="800" t="s">
        <v>29</v>
      </c>
      <c r="R24" s="802" t="s">
        <v>28</v>
      </c>
      <c r="S24" s="800" t="s">
        <v>29</v>
      </c>
      <c r="T24" s="813" t="s">
        <v>30</v>
      </c>
      <c r="U24" s="800" t="s">
        <v>29</v>
      </c>
      <c r="V24" s="20" t="s">
        <v>28</v>
      </c>
      <c r="W24" s="21" t="s">
        <v>29</v>
      </c>
      <c r="X24" s="987"/>
      <c r="Y24" s="796"/>
    </row>
    <row r="25" spans="1:25" ht="114.75" customHeight="1">
      <c r="B25" s="751" t="s">
        <v>11</v>
      </c>
      <c r="C25" s="751" t="s">
        <v>12</v>
      </c>
      <c r="D25" s="753" t="s">
        <v>13</v>
      </c>
      <c r="E25" s="753" t="s">
        <v>14</v>
      </c>
      <c r="F25" s="972" t="s">
        <v>15</v>
      </c>
      <c r="G25" s="753" t="s">
        <v>16</v>
      </c>
      <c r="H25" s="751" t="s">
        <v>96</v>
      </c>
      <c r="I25" s="774" t="s">
        <v>18</v>
      </c>
      <c r="J25" s="799"/>
      <c r="K25" s="801"/>
      <c r="L25" s="803"/>
      <c r="M25" s="801"/>
      <c r="N25" s="803"/>
      <c r="O25" s="801"/>
      <c r="P25" s="803"/>
      <c r="Q25" s="801"/>
      <c r="R25" s="803"/>
      <c r="S25" s="801"/>
      <c r="T25" s="814"/>
      <c r="U25" s="801"/>
      <c r="V25" s="22"/>
      <c r="W25" s="23"/>
      <c r="X25" s="987"/>
      <c r="Y25" s="796"/>
    </row>
    <row r="26" spans="1:25" ht="147" customHeight="1">
      <c r="B26" s="752"/>
      <c r="C26" s="752"/>
      <c r="D26" s="754"/>
      <c r="E26" s="754"/>
      <c r="F26" s="973"/>
      <c r="G26" s="754"/>
      <c r="H26" s="752"/>
      <c r="I26" s="775"/>
      <c r="J26" s="24">
        <f>SUM(J27:J28)</f>
        <v>0</v>
      </c>
      <c r="K26" s="25">
        <f t="shared" ref="K26:U26" si="1">SUM(K27:K28)</f>
        <v>0</v>
      </c>
      <c r="L26" s="24">
        <f t="shared" si="1"/>
        <v>0</v>
      </c>
      <c r="M26" s="25">
        <f t="shared" si="1"/>
        <v>0</v>
      </c>
      <c r="N26" s="24">
        <f t="shared" si="1"/>
        <v>56600000</v>
      </c>
      <c r="O26" s="25">
        <f t="shared" si="1"/>
        <v>0</v>
      </c>
      <c r="P26" s="24">
        <f t="shared" si="1"/>
        <v>0</v>
      </c>
      <c r="Q26" s="25">
        <f t="shared" si="1"/>
        <v>0</v>
      </c>
      <c r="R26" s="24">
        <f t="shared" si="1"/>
        <v>0</v>
      </c>
      <c r="S26" s="25">
        <f t="shared" si="1"/>
        <v>0</v>
      </c>
      <c r="T26" s="24">
        <f t="shared" si="1"/>
        <v>0</v>
      </c>
      <c r="U26" s="25">
        <f t="shared" si="1"/>
        <v>0</v>
      </c>
      <c r="V26" s="28">
        <f>+J26+L26+N26+P26+R26+T26</f>
        <v>56600000</v>
      </c>
      <c r="W26" s="29">
        <f>+K26+M26+O26+Q26+S26+U26</f>
        <v>0</v>
      </c>
      <c r="X26" s="988"/>
      <c r="Y26" s="797"/>
    </row>
    <row r="27" spans="1:25" ht="122.5" customHeight="1">
      <c r="A27">
        <v>97</v>
      </c>
      <c r="B27" s="54" t="s">
        <v>1016</v>
      </c>
      <c r="C27" s="66" t="s">
        <v>1017</v>
      </c>
      <c r="D27" s="70">
        <v>0</v>
      </c>
      <c r="E27" s="629">
        <v>4</v>
      </c>
      <c r="F27" s="629">
        <v>1</v>
      </c>
      <c r="G27" s="629">
        <v>0</v>
      </c>
      <c r="H27" s="630"/>
      <c r="I27" s="631"/>
      <c r="J27" s="632"/>
      <c r="K27" s="632"/>
      <c r="L27" s="632"/>
      <c r="M27" s="632"/>
      <c r="N27" s="612">
        <v>15000000</v>
      </c>
      <c r="O27" s="632"/>
      <c r="P27" s="632"/>
      <c r="Q27" s="632"/>
      <c r="R27" s="632"/>
      <c r="S27" s="632"/>
      <c r="T27" s="632"/>
      <c r="U27" s="632"/>
      <c r="V27" s="633"/>
      <c r="W27" s="634"/>
      <c r="X27" s="635"/>
      <c r="Y27" s="635"/>
    </row>
    <row r="28" spans="1:25" ht="122.5" customHeight="1">
      <c r="A28">
        <v>100</v>
      </c>
      <c r="B28" s="54" t="s">
        <v>1018</v>
      </c>
      <c r="C28" s="66" t="s">
        <v>1019</v>
      </c>
      <c r="D28" s="70">
        <v>0</v>
      </c>
      <c r="E28" s="629">
        <v>4</v>
      </c>
      <c r="F28" s="629">
        <v>1</v>
      </c>
      <c r="G28" s="629">
        <v>0</v>
      </c>
      <c r="H28" s="630"/>
      <c r="I28" s="631"/>
      <c r="J28" s="632"/>
      <c r="K28" s="632"/>
      <c r="L28" s="632"/>
      <c r="M28" s="632"/>
      <c r="N28" s="612">
        <v>41600000</v>
      </c>
      <c r="O28" s="632"/>
      <c r="P28" s="632"/>
      <c r="Q28" s="632"/>
      <c r="R28" s="632"/>
      <c r="S28" s="632"/>
      <c r="T28" s="632"/>
      <c r="U28" s="632"/>
      <c r="V28" s="633"/>
      <c r="W28" s="634"/>
      <c r="X28" s="635"/>
      <c r="Y28" s="635"/>
    </row>
    <row r="29" spans="1:25" ht="21">
      <c r="B29" s="1050" t="s">
        <v>1014</v>
      </c>
      <c r="C29" s="1050"/>
      <c r="D29" s="1050"/>
      <c r="E29" s="1050"/>
      <c r="F29" s="1050"/>
      <c r="G29" s="1050"/>
      <c r="H29" s="1050"/>
      <c r="I29" s="1050"/>
      <c r="J29" s="1049" t="s">
        <v>984</v>
      </c>
      <c r="K29" s="1049"/>
      <c r="L29" s="1049"/>
      <c r="M29" s="1049"/>
      <c r="N29" s="1049"/>
      <c r="O29" s="1049"/>
      <c r="P29" s="1049"/>
      <c r="Q29" s="1049"/>
      <c r="R29" s="1049"/>
      <c r="S29" s="1049"/>
      <c r="T29" s="1049"/>
      <c r="U29" s="1049"/>
      <c r="V29" s="1049"/>
      <c r="W29" s="1049"/>
      <c r="X29" s="495"/>
      <c r="Y29" s="51"/>
    </row>
    <row r="30" spans="1:25" ht="18.5">
      <c r="B30" s="1000" t="s">
        <v>1020</v>
      </c>
      <c r="C30" s="1000"/>
      <c r="D30" s="1000"/>
      <c r="E30" s="1000"/>
      <c r="F30" s="1000"/>
      <c r="G30" s="1000"/>
      <c r="H30" s="1000"/>
      <c r="I30" s="1000"/>
      <c r="J30" s="808" t="s">
        <v>19</v>
      </c>
      <c r="K30" s="808"/>
      <c r="L30" s="808" t="s">
        <v>198</v>
      </c>
      <c r="M30" s="808"/>
      <c r="N30" s="809" t="s">
        <v>21</v>
      </c>
      <c r="O30" s="810"/>
      <c r="P30" s="808" t="s">
        <v>22</v>
      </c>
      <c r="Q30" s="808"/>
      <c r="R30" s="808" t="s">
        <v>23</v>
      </c>
      <c r="S30" s="808"/>
      <c r="T30" s="808" t="s">
        <v>24</v>
      </c>
      <c r="U30" s="808"/>
      <c r="V30" s="808" t="s">
        <v>25</v>
      </c>
      <c r="W30" s="808"/>
      <c r="X30" s="986" t="s">
        <v>26</v>
      </c>
      <c r="Y30" s="795" t="s">
        <v>27</v>
      </c>
    </row>
    <row r="31" spans="1:25" ht="76">
      <c r="B31" s="338" t="s">
        <v>1021</v>
      </c>
      <c r="C31" s="338"/>
      <c r="D31" s="338"/>
      <c r="E31" s="338"/>
      <c r="F31" s="338"/>
      <c r="G31" s="338"/>
      <c r="H31" s="338"/>
      <c r="I31" s="338"/>
      <c r="J31" s="798" t="s">
        <v>28</v>
      </c>
      <c r="K31" s="800" t="s">
        <v>29</v>
      </c>
      <c r="L31" s="802" t="s">
        <v>28</v>
      </c>
      <c r="M31" s="800" t="s">
        <v>29</v>
      </c>
      <c r="N31" s="802" t="s">
        <v>30</v>
      </c>
      <c r="O31" s="800" t="s">
        <v>29</v>
      </c>
      <c r="P31" s="802" t="s">
        <v>30</v>
      </c>
      <c r="Q31" s="800" t="s">
        <v>29</v>
      </c>
      <c r="R31" s="802" t="s">
        <v>28</v>
      </c>
      <c r="S31" s="800" t="s">
        <v>29</v>
      </c>
      <c r="T31" s="813" t="s">
        <v>30</v>
      </c>
      <c r="U31" s="800" t="s">
        <v>29</v>
      </c>
      <c r="V31" s="20" t="s">
        <v>28</v>
      </c>
      <c r="W31" s="21" t="s">
        <v>29</v>
      </c>
      <c r="X31" s="987"/>
      <c r="Y31" s="796"/>
    </row>
    <row r="32" spans="1:25" ht="122.5" customHeight="1">
      <c r="B32" s="751" t="s">
        <v>11</v>
      </c>
      <c r="C32" s="751" t="s">
        <v>12</v>
      </c>
      <c r="D32" s="753" t="s">
        <v>13</v>
      </c>
      <c r="E32" s="753" t="s">
        <v>14</v>
      </c>
      <c r="F32" s="972" t="s">
        <v>15</v>
      </c>
      <c r="G32" s="753" t="s">
        <v>16</v>
      </c>
      <c r="H32" s="751" t="s">
        <v>96</v>
      </c>
      <c r="I32" s="774" t="s">
        <v>18</v>
      </c>
      <c r="J32" s="799"/>
      <c r="K32" s="801"/>
      <c r="L32" s="803"/>
      <c r="M32" s="801"/>
      <c r="N32" s="803"/>
      <c r="O32" s="801"/>
      <c r="P32" s="803"/>
      <c r="Q32" s="801"/>
      <c r="R32" s="803"/>
      <c r="S32" s="801"/>
      <c r="T32" s="814"/>
      <c r="U32" s="801"/>
      <c r="V32" s="22" t="e">
        <f>+V33+V58+V80+V87+V102+#REF!+V114</f>
        <v>#REF!</v>
      </c>
      <c r="W32" s="23" t="e">
        <f>+W33+W58+W80+W87+W102+#REF!+W114</f>
        <v>#REF!</v>
      </c>
      <c r="X32" s="987"/>
      <c r="Y32" s="796"/>
    </row>
    <row r="33" spans="1:25" ht="122.5" customHeight="1">
      <c r="B33" s="752"/>
      <c r="C33" s="752"/>
      <c r="D33" s="754"/>
      <c r="E33" s="754"/>
      <c r="F33" s="973"/>
      <c r="G33" s="754"/>
      <c r="H33" s="752"/>
      <c r="I33" s="775"/>
      <c r="J33" s="24">
        <f>SUM(J34:J35)</f>
        <v>0</v>
      </c>
      <c r="K33" s="25">
        <f>SUM(K34:K35)</f>
        <v>0</v>
      </c>
      <c r="L33" s="24">
        <f t="shared" ref="L33:U33" si="2">SUM(L34:L35)</f>
        <v>0</v>
      </c>
      <c r="M33" s="25">
        <f t="shared" si="2"/>
        <v>0</v>
      </c>
      <c r="N33" s="24">
        <f t="shared" si="2"/>
        <v>0</v>
      </c>
      <c r="O33" s="25">
        <f t="shared" si="2"/>
        <v>0</v>
      </c>
      <c r="P33" s="24">
        <f t="shared" si="2"/>
        <v>0</v>
      </c>
      <c r="Q33" s="25">
        <f t="shared" si="2"/>
        <v>0</v>
      </c>
      <c r="R33" s="24">
        <f t="shared" si="2"/>
        <v>11000000</v>
      </c>
      <c r="S33" s="25">
        <f t="shared" si="2"/>
        <v>6000000</v>
      </c>
      <c r="T33" s="24">
        <f t="shared" si="2"/>
        <v>0</v>
      </c>
      <c r="U33" s="25">
        <f t="shared" si="2"/>
        <v>0</v>
      </c>
      <c r="V33" s="28">
        <f>+J33+L33+N33+P33+R33+T33</f>
        <v>11000000</v>
      </c>
      <c r="W33" s="29">
        <f>+K33+M33+O33+Q33+S33+U33</f>
        <v>6000000</v>
      </c>
      <c r="X33" s="988"/>
      <c r="Y33" s="797"/>
    </row>
    <row r="34" spans="1:25" ht="122.5" customHeight="1">
      <c r="A34">
        <v>99</v>
      </c>
      <c r="B34" s="54" t="s">
        <v>1022</v>
      </c>
      <c r="C34" s="66" t="s">
        <v>55</v>
      </c>
      <c r="D34" s="70">
        <v>1</v>
      </c>
      <c r="E34" s="614">
        <v>4</v>
      </c>
      <c r="F34" s="614">
        <v>1</v>
      </c>
      <c r="G34" s="614">
        <v>1</v>
      </c>
      <c r="H34" s="630"/>
      <c r="I34" s="630" t="s">
        <v>1023</v>
      </c>
      <c r="J34" s="632"/>
      <c r="K34" s="632"/>
      <c r="L34" s="632"/>
      <c r="M34" s="632"/>
      <c r="N34" s="632"/>
      <c r="O34" s="632"/>
      <c r="P34" s="632"/>
      <c r="Q34" s="632"/>
      <c r="R34" s="612">
        <v>11000000</v>
      </c>
      <c r="S34" s="612">
        <v>6000000</v>
      </c>
      <c r="T34" s="632"/>
      <c r="U34" s="632"/>
      <c r="V34" s="633"/>
      <c r="W34" s="634"/>
      <c r="X34" s="368" t="s">
        <v>1011</v>
      </c>
      <c r="Y34" s="635"/>
    </row>
    <row r="35" spans="1:25" ht="45.75" customHeight="1">
      <c r="B35" s="54"/>
      <c r="C35" s="66"/>
      <c r="D35" s="70"/>
      <c r="E35" s="629"/>
      <c r="F35" s="636"/>
      <c r="G35" s="637"/>
      <c r="H35" s="630"/>
      <c r="I35" s="631"/>
      <c r="J35" s="632"/>
      <c r="K35" s="632"/>
      <c r="L35" s="632"/>
      <c r="M35" s="632"/>
      <c r="N35" s="632"/>
      <c r="O35" s="632"/>
      <c r="P35" s="632"/>
      <c r="Q35" s="632"/>
      <c r="R35" s="632"/>
      <c r="S35" s="632"/>
      <c r="T35" s="632"/>
      <c r="U35" s="632"/>
      <c r="V35" s="633"/>
      <c r="W35" s="634"/>
      <c r="X35" s="635"/>
      <c r="Y35" s="635"/>
    </row>
    <row r="36" spans="1:25" ht="24.65" customHeight="1">
      <c r="B36" s="1050" t="s">
        <v>1014</v>
      </c>
      <c r="C36" s="1050"/>
      <c r="D36" s="1050"/>
      <c r="E36" s="1050"/>
      <c r="F36" s="1050"/>
      <c r="G36" s="1050"/>
      <c r="H36" s="1050"/>
      <c r="I36" s="1050"/>
      <c r="J36" s="1049" t="s">
        <v>984</v>
      </c>
      <c r="K36" s="1049"/>
      <c r="L36" s="1049"/>
      <c r="M36" s="1049"/>
      <c r="N36" s="1049"/>
      <c r="O36" s="1049"/>
      <c r="P36" s="1049"/>
      <c r="Q36" s="1049"/>
      <c r="R36" s="1049"/>
      <c r="S36" s="1049"/>
      <c r="T36" s="1049"/>
      <c r="U36" s="1049"/>
      <c r="V36" s="1049"/>
      <c r="W36" s="1049"/>
      <c r="X36" s="495"/>
      <c r="Y36" s="51"/>
    </row>
    <row r="37" spans="1:25" ht="37.5" customHeight="1">
      <c r="B37" s="1050" t="s">
        <v>1024</v>
      </c>
      <c r="C37" s="1050"/>
      <c r="D37" s="1050"/>
      <c r="E37" s="1050"/>
      <c r="F37" s="1050"/>
      <c r="G37" s="1050"/>
      <c r="H37" s="1050"/>
      <c r="I37" s="1050"/>
      <c r="J37" s="808" t="s">
        <v>19</v>
      </c>
      <c r="K37" s="808"/>
      <c r="L37" s="808" t="s">
        <v>198</v>
      </c>
      <c r="M37" s="808"/>
      <c r="N37" s="809" t="s">
        <v>21</v>
      </c>
      <c r="O37" s="810"/>
      <c r="P37" s="808" t="s">
        <v>22</v>
      </c>
      <c r="Q37" s="808"/>
      <c r="R37" s="808" t="s">
        <v>23</v>
      </c>
      <c r="S37" s="808"/>
      <c r="T37" s="808" t="s">
        <v>24</v>
      </c>
      <c r="U37" s="808"/>
      <c r="V37" s="808" t="s">
        <v>25</v>
      </c>
      <c r="W37" s="808"/>
      <c r="X37" s="986" t="s">
        <v>26</v>
      </c>
      <c r="Y37" s="795" t="s">
        <v>27</v>
      </c>
    </row>
    <row r="38" spans="1:25" ht="71.5" customHeight="1">
      <c r="B38" s="1050" t="s">
        <v>1025</v>
      </c>
      <c r="C38" s="1050"/>
      <c r="D38" s="1050"/>
      <c r="E38" s="1050"/>
      <c r="F38" s="1050"/>
      <c r="G38" s="1050"/>
      <c r="H38" s="1050"/>
      <c r="I38" s="1050"/>
      <c r="J38" s="798" t="s">
        <v>28</v>
      </c>
      <c r="K38" s="800" t="s">
        <v>29</v>
      </c>
      <c r="L38" s="802" t="s">
        <v>28</v>
      </c>
      <c r="M38" s="800" t="s">
        <v>29</v>
      </c>
      <c r="N38" s="802" t="s">
        <v>30</v>
      </c>
      <c r="O38" s="800" t="s">
        <v>29</v>
      </c>
      <c r="P38" s="802" t="s">
        <v>30</v>
      </c>
      <c r="Q38" s="800" t="s">
        <v>29</v>
      </c>
      <c r="R38" s="802" t="s">
        <v>28</v>
      </c>
      <c r="S38" s="800" t="s">
        <v>29</v>
      </c>
      <c r="T38" s="813" t="s">
        <v>30</v>
      </c>
      <c r="U38" s="800" t="s">
        <v>29</v>
      </c>
      <c r="V38" s="20" t="s">
        <v>28</v>
      </c>
      <c r="W38" s="21" t="s">
        <v>29</v>
      </c>
      <c r="X38" s="987"/>
      <c r="Y38" s="796"/>
    </row>
    <row r="39" spans="1:25" ht="106.5" customHeight="1">
      <c r="B39" s="751" t="s">
        <v>11</v>
      </c>
      <c r="C39" s="751" t="s">
        <v>12</v>
      </c>
      <c r="D39" s="753" t="s">
        <v>13</v>
      </c>
      <c r="E39" s="753" t="s">
        <v>14</v>
      </c>
      <c r="F39" s="972" t="s">
        <v>15</v>
      </c>
      <c r="G39" s="753" t="s">
        <v>16</v>
      </c>
      <c r="H39" s="52"/>
      <c r="I39" s="774" t="s">
        <v>18</v>
      </c>
      <c r="J39" s="799"/>
      <c r="K39" s="801"/>
      <c r="L39" s="803"/>
      <c r="M39" s="801"/>
      <c r="N39" s="803"/>
      <c r="O39" s="801"/>
      <c r="P39" s="803"/>
      <c r="Q39" s="801"/>
      <c r="R39" s="803"/>
      <c r="S39" s="801"/>
      <c r="T39" s="814"/>
      <c r="U39" s="801"/>
      <c r="V39" s="22"/>
      <c r="W39" s="23"/>
      <c r="X39" s="987"/>
      <c r="Y39" s="796"/>
    </row>
    <row r="40" spans="1:25" ht="179.25" customHeight="1">
      <c r="B40" s="752"/>
      <c r="C40" s="752"/>
      <c r="D40" s="754"/>
      <c r="E40" s="754"/>
      <c r="F40" s="973"/>
      <c r="G40" s="754"/>
      <c r="H40" s="53" t="s">
        <v>96</v>
      </c>
      <c r="I40" s="775"/>
      <c r="J40" s="24">
        <f>SUM(J41:J50)</f>
        <v>0</v>
      </c>
      <c r="K40" s="25">
        <f>SUM(K41:K50)</f>
        <v>0</v>
      </c>
      <c r="L40" s="24">
        <f t="shared" ref="L40:U40" si="3">SUM(L41:L50)</f>
        <v>0</v>
      </c>
      <c r="M40" s="25">
        <f t="shared" si="3"/>
        <v>0</v>
      </c>
      <c r="N40" s="24">
        <f t="shared" si="3"/>
        <v>922000000</v>
      </c>
      <c r="O40" s="25">
        <f t="shared" si="3"/>
        <v>1123511200</v>
      </c>
      <c r="P40" s="24">
        <f t="shared" si="3"/>
        <v>0</v>
      </c>
      <c r="Q40" s="25">
        <f t="shared" si="3"/>
        <v>0</v>
      </c>
      <c r="R40" s="24">
        <f t="shared" si="3"/>
        <v>0</v>
      </c>
      <c r="S40" s="25">
        <f t="shared" si="3"/>
        <v>0</v>
      </c>
      <c r="T40" s="24">
        <f t="shared" si="3"/>
        <v>0</v>
      </c>
      <c r="U40" s="25">
        <f t="shared" si="3"/>
        <v>0</v>
      </c>
      <c r="V40" s="28">
        <f>+J40+L40+N40+P40+R40+T40</f>
        <v>922000000</v>
      </c>
      <c r="W40" s="29">
        <f>+K40+M40+O40+Q40+S40+U40</f>
        <v>1123511200</v>
      </c>
      <c r="X40" s="988"/>
      <c r="Y40" s="797"/>
    </row>
    <row r="41" spans="1:25" s="48" customFormat="1" ht="197.15" customHeight="1">
      <c r="A41" s="48">
        <v>272</v>
      </c>
      <c r="B41" s="622" t="s">
        <v>1026</v>
      </c>
      <c r="C41" s="623" t="s">
        <v>1027</v>
      </c>
      <c r="D41" s="624">
        <v>0</v>
      </c>
      <c r="E41" s="638">
        <v>4</v>
      </c>
      <c r="F41" s="638">
        <v>1</v>
      </c>
      <c r="G41" s="638">
        <v>1</v>
      </c>
      <c r="H41" s="730" t="s">
        <v>1126</v>
      </c>
      <c r="I41" s="730" t="s">
        <v>1028</v>
      </c>
      <c r="J41" s="632"/>
      <c r="K41" s="632"/>
      <c r="L41" s="632"/>
      <c r="M41" s="632"/>
      <c r="N41" s="612">
        <v>132000000</v>
      </c>
      <c r="O41" s="612">
        <v>186532000</v>
      </c>
      <c r="P41" s="632"/>
      <c r="Q41" s="632"/>
      <c r="R41" s="632"/>
      <c r="S41" s="632"/>
      <c r="T41" s="632"/>
      <c r="U41" s="632"/>
      <c r="V41" s="633"/>
      <c r="W41" s="634"/>
      <c r="X41" s="635" t="s">
        <v>1029</v>
      </c>
      <c r="Y41" s="635"/>
    </row>
    <row r="42" spans="1:25" s="48" customFormat="1" ht="197.15" customHeight="1">
      <c r="A42" s="48">
        <v>273</v>
      </c>
      <c r="B42" s="622" t="s">
        <v>1030</v>
      </c>
      <c r="C42" s="623" t="s">
        <v>1031</v>
      </c>
      <c r="D42" s="624">
        <v>0</v>
      </c>
      <c r="E42" s="638">
        <v>1</v>
      </c>
      <c r="F42" s="638">
        <v>1</v>
      </c>
      <c r="G42" s="638">
        <v>1</v>
      </c>
      <c r="H42" s="730" t="s">
        <v>1127</v>
      </c>
      <c r="I42" s="134" t="s">
        <v>1032</v>
      </c>
      <c r="J42" s="632"/>
      <c r="K42" s="632"/>
      <c r="L42" s="632"/>
      <c r="M42" s="632"/>
      <c r="N42" s="612">
        <v>250000000</v>
      </c>
      <c r="O42" s="612">
        <v>573179200</v>
      </c>
      <c r="P42" s="632"/>
      <c r="Q42" s="632"/>
      <c r="R42" s="632"/>
      <c r="S42" s="632"/>
      <c r="T42" s="632"/>
      <c r="U42" s="632"/>
      <c r="V42" s="633"/>
      <c r="W42" s="634"/>
      <c r="X42" s="635" t="s">
        <v>1033</v>
      </c>
      <c r="Y42" s="635"/>
    </row>
    <row r="43" spans="1:25" s="48" customFormat="1" ht="197.15" customHeight="1">
      <c r="A43" s="48">
        <v>274</v>
      </c>
      <c r="B43" s="622" t="s">
        <v>1034</v>
      </c>
      <c r="C43" s="623" t="s">
        <v>926</v>
      </c>
      <c r="D43" s="624">
        <v>0</v>
      </c>
      <c r="E43" s="638">
        <v>4</v>
      </c>
      <c r="F43" s="638">
        <v>1</v>
      </c>
      <c r="G43" s="638">
        <v>1</v>
      </c>
      <c r="H43" s="730"/>
      <c r="I43" s="731"/>
      <c r="J43" s="632"/>
      <c r="K43" s="632"/>
      <c r="L43" s="632"/>
      <c r="M43" s="632"/>
      <c r="N43" s="612">
        <v>300000000</v>
      </c>
      <c r="O43" s="612">
        <v>300000000</v>
      </c>
      <c r="P43" s="632"/>
      <c r="Q43" s="632"/>
      <c r="R43" s="632"/>
      <c r="S43" s="632"/>
      <c r="T43" s="632"/>
      <c r="U43" s="632"/>
      <c r="V43" s="633"/>
      <c r="W43" s="634"/>
      <c r="X43" s="635" t="s">
        <v>1033</v>
      </c>
      <c r="Y43" s="635"/>
    </row>
    <row r="44" spans="1:25" s="48" customFormat="1" ht="197.15" customHeight="1">
      <c r="A44" s="48">
        <v>276</v>
      </c>
      <c r="B44" s="622" t="s">
        <v>1035</v>
      </c>
      <c r="C44" s="623" t="s">
        <v>1036</v>
      </c>
      <c r="D44" s="624">
        <v>0</v>
      </c>
      <c r="E44" s="638">
        <v>1</v>
      </c>
      <c r="F44" s="638">
        <v>0</v>
      </c>
      <c r="G44" s="638">
        <v>0</v>
      </c>
      <c r="H44" s="730"/>
      <c r="I44" s="67" t="s">
        <v>1037</v>
      </c>
      <c r="J44" s="632"/>
      <c r="K44" s="632"/>
      <c r="L44" s="632"/>
      <c r="M44" s="632"/>
      <c r="N44" s="632"/>
      <c r="O44" s="632"/>
      <c r="P44" s="632"/>
      <c r="Q44" s="632"/>
      <c r="R44" s="632"/>
      <c r="S44" s="632"/>
      <c r="T44" s="632"/>
      <c r="U44" s="632"/>
      <c r="V44" s="633"/>
      <c r="W44" s="634"/>
      <c r="X44" s="635" t="s">
        <v>1033</v>
      </c>
      <c r="Y44" s="635"/>
    </row>
    <row r="45" spans="1:25" s="48" customFormat="1" ht="197.15" customHeight="1">
      <c r="A45" s="48">
        <v>277</v>
      </c>
      <c r="B45" s="622" t="s">
        <v>1038</v>
      </c>
      <c r="C45" s="623" t="s">
        <v>1039</v>
      </c>
      <c r="D45" s="624">
        <v>0</v>
      </c>
      <c r="E45" s="638">
        <v>2</v>
      </c>
      <c r="F45" s="638">
        <v>0</v>
      </c>
      <c r="G45" s="638">
        <v>2</v>
      </c>
      <c r="H45" s="730" t="s">
        <v>1128</v>
      </c>
      <c r="I45" s="639" t="s">
        <v>1040</v>
      </c>
      <c r="J45" s="632"/>
      <c r="K45" s="632"/>
      <c r="L45" s="632"/>
      <c r="M45" s="632"/>
      <c r="N45" s="632"/>
      <c r="O45" s="632"/>
      <c r="P45" s="632"/>
      <c r="Q45" s="632"/>
      <c r="R45" s="632"/>
      <c r="S45" s="632"/>
      <c r="T45" s="632"/>
      <c r="U45" s="632"/>
      <c r="V45" s="633"/>
      <c r="W45" s="634"/>
      <c r="X45" s="635" t="s">
        <v>1041</v>
      </c>
      <c r="Y45" s="635"/>
    </row>
    <row r="46" spans="1:25" s="48" customFormat="1" ht="197.15" customHeight="1">
      <c r="A46" s="48">
        <v>279</v>
      </c>
      <c r="B46" s="622" t="s">
        <v>1042</v>
      </c>
      <c r="C46" s="623" t="s">
        <v>1043</v>
      </c>
      <c r="D46" s="624">
        <v>0</v>
      </c>
      <c r="E46" s="638">
        <v>1</v>
      </c>
      <c r="F46" s="638">
        <v>1</v>
      </c>
      <c r="G46" s="638">
        <v>1</v>
      </c>
      <c r="H46" s="730" t="s">
        <v>1129</v>
      </c>
      <c r="I46" s="639" t="s">
        <v>1044</v>
      </c>
      <c r="J46" s="632"/>
      <c r="K46" s="632"/>
      <c r="L46" s="632"/>
      <c r="M46" s="632"/>
      <c r="N46" s="632"/>
      <c r="O46" s="632"/>
      <c r="P46" s="632"/>
      <c r="Q46" s="632"/>
      <c r="R46" s="632"/>
      <c r="S46" s="632"/>
      <c r="T46" s="632"/>
      <c r="U46" s="632"/>
      <c r="V46" s="633"/>
      <c r="W46" s="634"/>
      <c r="X46" s="635" t="s">
        <v>1033</v>
      </c>
      <c r="Y46" s="635"/>
    </row>
    <row r="47" spans="1:25" s="48" customFormat="1" ht="197.15" customHeight="1">
      <c r="A47" s="48">
        <v>280</v>
      </c>
      <c r="B47" s="622" t="s">
        <v>1045</v>
      </c>
      <c r="C47" s="623" t="s">
        <v>687</v>
      </c>
      <c r="D47" s="624">
        <v>0</v>
      </c>
      <c r="E47" s="638">
        <v>1</v>
      </c>
      <c r="F47" s="638">
        <v>1</v>
      </c>
      <c r="G47" s="638">
        <v>1</v>
      </c>
      <c r="H47" s="630" t="s">
        <v>1130</v>
      </c>
      <c r="I47" s="639" t="s">
        <v>1046</v>
      </c>
      <c r="J47" s="632"/>
      <c r="K47" s="632"/>
      <c r="L47" s="632"/>
      <c r="M47" s="632"/>
      <c r="N47" s="612">
        <v>240000000</v>
      </c>
      <c r="O47" s="612">
        <v>63800000</v>
      </c>
      <c r="P47" s="632"/>
      <c r="Q47" s="632"/>
      <c r="R47" s="632"/>
      <c r="S47" s="632"/>
      <c r="T47" s="632"/>
      <c r="U47" s="632"/>
      <c r="V47" s="633"/>
      <c r="W47" s="634"/>
      <c r="X47" s="635" t="s">
        <v>1033</v>
      </c>
      <c r="Y47" s="635"/>
    </row>
    <row r="48" spans="1:25" ht="87.65" customHeight="1">
      <c r="A48" s="48">
        <v>284</v>
      </c>
      <c r="B48" s="54" t="s">
        <v>1047</v>
      </c>
      <c r="C48" s="54" t="s">
        <v>1048</v>
      </c>
      <c r="D48" s="60">
        <v>0</v>
      </c>
      <c r="E48" s="640">
        <v>1</v>
      </c>
      <c r="F48" s="638">
        <v>0</v>
      </c>
      <c r="G48" s="638">
        <v>0</v>
      </c>
      <c r="H48" s="38"/>
      <c r="I48" s="38" t="s">
        <v>1049</v>
      </c>
      <c r="J48" s="34"/>
      <c r="K48" s="34"/>
      <c r="L48" s="34"/>
      <c r="M48" s="34"/>
      <c r="N48" s="34"/>
      <c r="O48" s="34"/>
      <c r="P48" s="34"/>
      <c r="Q48" s="35"/>
      <c r="R48" s="35"/>
      <c r="S48" s="613"/>
      <c r="T48" s="35"/>
      <c r="U48" s="35"/>
      <c r="V48" s="35"/>
      <c r="W48" s="57"/>
      <c r="X48" s="641"/>
      <c r="Y48" s="59"/>
    </row>
    <row r="49" spans="1:25" ht="115.4" customHeight="1">
      <c r="A49" s="48">
        <v>304</v>
      </c>
      <c r="B49" s="54" t="s">
        <v>1050</v>
      </c>
      <c r="C49" s="66" t="s">
        <v>558</v>
      </c>
      <c r="D49" s="70">
        <v>0</v>
      </c>
      <c r="E49" s="614">
        <v>1</v>
      </c>
      <c r="F49" s="638">
        <v>0</v>
      </c>
      <c r="G49" s="638">
        <v>0</v>
      </c>
      <c r="H49" s="38"/>
      <c r="I49" s="38" t="s">
        <v>1049</v>
      </c>
      <c r="J49" s="34"/>
      <c r="K49" s="34"/>
      <c r="L49" s="34"/>
      <c r="M49" s="34"/>
      <c r="N49" s="34"/>
      <c r="O49" s="34"/>
      <c r="P49" s="34"/>
      <c r="Q49" s="35"/>
      <c r="R49" s="35"/>
      <c r="S49" s="35"/>
      <c r="T49" s="613"/>
      <c r="U49" s="613"/>
      <c r="V49" s="35"/>
      <c r="W49" s="57"/>
      <c r="X49" s="641"/>
      <c r="Y49" s="59"/>
    </row>
    <row r="50" spans="1:25" ht="4" customHeight="1">
      <c r="B50" s="642"/>
      <c r="C50" s="643"/>
      <c r="D50" s="644"/>
      <c r="E50" s="645"/>
      <c r="F50" s="646"/>
      <c r="G50" s="646"/>
      <c r="H50" s="38"/>
      <c r="I50" s="38"/>
      <c r="J50" s="61"/>
      <c r="K50" s="61"/>
      <c r="L50" s="61"/>
      <c r="M50" s="61"/>
      <c r="N50" s="61"/>
      <c r="O50" s="61"/>
      <c r="P50" s="61"/>
      <c r="Q50" s="62"/>
      <c r="R50" s="62"/>
      <c r="S50" s="62"/>
      <c r="T50" s="62"/>
      <c r="U50" s="62"/>
      <c r="V50" s="35"/>
      <c r="W50" s="57"/>
      <c r="X50" s="63"/>
      <c r="Y50" s="63"/>
    </row>
    <row r="51" spans="1:25" ht="21">
      <c r="B51" s="1050" t="s">
        <v>1014</v>
      </c>
      <c r="C51" s="1050"/>
      <c r="D51" s="1050"/>
      <c r="E51" s="1050"/>
      <c r="F51" s="1050"/>
      <c r="G51" s="1050"/>
      <c r="H51" s="1050"/>
      <c r="I51" s="1050"/>
      <c r="J51" s="1049" t="s">
        <v>984</v>
      </c>
      <c r="K51" s="1049"/>
      <c r="L51" s="1049"/>
      <c r="M51" s="1049"/>
      <c r="N51" s="1049"/>
      <c r="O51" s="1049"/>
      <c r="P51" s="1049"/>
      <c r="Q51" s="1049"/>
      <c r="R51" s="1049"/>
      <c r="S51" s="1049"/>
      <c r="T51" s="1049"/>
      <c r="U51" s="1049"/>
      <c r="V51" s="1049"/>
      <c r="W51" s="1049"/>
      <c r="X51" s="495"/>
      <c r="Y51" s="51"/>
    </row>
    <row r="52" spans="1:25" ht="18">
      <c r="B52" s="1050" t="s">
        <v>1024</v>
      </c>
      <c r="C52" s="1050"/>
      <c r="D52" s="1050"/>
      <c r="E52" s="1050"/>
      <c r="F52" s="1050"/>
      <c r="G52" s="1050"/>
      <c r="H52" s="1050"/>
      <c r="I52" s="1050"/>
      <c r="J52" s="808" t="s">
        <v>19</v>
      </c>
      <c r="K52" s="808"/>
      <c r="L52" s="808" t="s">
        <v>198</v>
      </c>
      <c r="M52" s="808"/>
      <c r="N52" s="809" t="s">
        <v>21</v>
      </c>
      <c r="O52" s="810"/>
      <c r="P52" s="808" t="s">
        <v>22</v>
      </c>
      <c r="Q52" s="808"/>
      <c r="R52" s="808" t="s">
        <v>23</v>
      </c>
      <c r="S52" s="808"/>
      <c r="T52" s="808" t="s">
        <v>24</v>
      </c>
      <c r="U52" s="808"/>
      <c r="V52" s="808" t="s">
        <v>25</v>
      </c>
      <c r="W52" s="808"/>
      <c r="X52" s="986" t="s">
        <v>26</v>
      </c>
      <c r="Y52" s="795" t="s">
        <v>27</v>
      </c>
    </row>
    <row r="53" spans="1:25" ht="76">
      <c r="B53" s="1050" t="s">
        <v>1051</v>
      </c>
      <c r="C53" s="1050"/>
      <c r="D53" s="1050"/>
      <c r="E53" s="1050"/>
      <c r="F53" s="1050"/>
      <c r="G53" s="1050"/>
      <c r="H53" s="1050"/>
      <c r="I53" s="1050"/>
      <c r="J53" s="798" t="s">
        <v>28</v>
      </c>
      <c r="K53" s="800" t="s">
        <v>29</v>
      </c>
      <c r="L53" s="802" t="s">
        <v>28</v>
      </c>
      <c r="M53" s="800" t="s">
        <v>29</v>
      </c>
      <c r="N53" s="802" t="s">
        <v>30</v>
      </c>
      <c r="O53" s="800" t="s">
        <v>29</v>
      </c>
      <c r="P53" s="802" t="s">
        <v>30</v>
      </c>
      <c r="Q53" s="800" t="s">
        <v>29</v>
      </c>
      <c r="R53" s="802" t="s">
        <v>28</v>
      </c>
      <c r="S53" s="800" t="s">
        <v>29</v>
      </c>
      <c r="T53" s="813" t="s">
        <v>30</v>
      </c>
      <c r="U53" s="800" t="s">
        <v>29</v>
      </c>
      <c r="V53" s="20" t="s">
        <v>28</v>
      </c>
      <c r="W53" s="21" t="s">
        <v>29</v>
      </c>
      <c r="X53" s="987"/>
      <c r="Y53" s="796"/>
    </row>
    <row r="54" spans="1:25" ht="115.4" customHeight="1">
      <c r="B54" s="751" t="s">
        <v>11</v>
      </c>
      <c r="C54" s="751" t="s">
        <v>12</v>
      </c>
      <c r="D54" s="753" t="s">
        <v>13</v>
      </c>
      <c r="E54" s="753" t="s">
        <v>14</v>
      </c>
      <c r="F54" s="972" t="s">
        <v>15</v>
      </c>
      <c r="G54" s="753" t="s">
        <v>16</v>
      </c>
      <c r="H54" s="52"/>
      <c r="I54" s="774" t="s">
        <v>18</v>
      </c>
      <c r="J54" s="799"/>
      <c r="K54" s="801"/>
      <c r="L54" s="803"/>
      <c r="M54" s="801"/>
      <c r="N54" s="803"/>
      <c r="O54" s="801"/>
      <c r="P54" s="803"/>
      <c r="Q54" s="801"/>
      <c r="R54" s="803"/>
      <c r="S54" s="801"/>
      <c r="T54" s="814"/>
      <c r="U54" s="801"/>
      <c r="V54" s="22"/>
      <c r="W54" s="23"/>
      <c r="X54" s="987"/>
      <c r="Y54" s="796"/>
    </row>
    <row r="55" spans="1:25" ht="115.4" customHeight="1">
      <c r="B55" s="752"/>
      <c r="C55" s="752"/>
      <c r="D55" s="754"/>
      <c r="E55" s="754"/>
      <c r="F55" s="973"/>
      <c r="G55" s="754"/>
      <c r="H55" s="53" t="s">
        <v>96</v>
      </c>
      <c r="I55" s="775"/>
      <c r="J55" s="24">
        <f>SUM(J56:J58)</f>
        <v>0</v>
      </c>
      <c r="K55" s="25">
        <f>SUM(K56:K58)</f>
        <v>0</v>
      </c>
      <c r="L55" s="24">
        <f t="shared" ref="L55:U55" si="4">SUM(L56:L58)</f>
        <v>0</v>
      </c>
      <c r="M55" s="25">
        <f t="shared" si="4"/>
        <v>0</v>
      </c>
      <c r="N55" s="24">
        <f t="shared" si="4"/>
        <v>0</v>
      </c>
      <c r="O55" s="25">
        <f t="shared" si="4"/>
        <v>252000000</v>
      </c>
      <c r="P55" s="24">
        <f t="shared" si="4"/>
        <v>0</v>
      </c>
      <c r="Q55" s="25">
        <f t="shared" si="4"/>
        <v>0</v>
      </c>
      <c r="R55" s="24">
        <f t="shared" si="4"/>
        <v>0</v>
      </c>
      <c r="S55" s="25">
        <f t="shared" si="4"/>
        <v>4741003141</v>
      </c>
      <c r="T55" s="24">
        <f t="shared" si="4"/>
        <v>0</v>
      </c>
      <c r="U55" s="25">
        <f t="shared" si="4"/>
        <v>0</v>
      </c>
      <c r="V55" s="28">
        <f>+J55+L55+N55+P55+R55+T55</f>
        <v>0</v>
      </c>
      <c r="W55" s="29">
        <f>+K55+M55+O55+Q55+S55+U55</f>
        <v>4993003141</v>
      </c>
      <c r="X55" s="988"/>
      <c r="Y55" s="797"/>
    </row>
    <row r="56" spans="1:25" ht="115.4" customHeight="1">
      <c r="A56">
        <v>267</v>
      </c>
      <c r="B56" s="54" t="s">
        <v>1052</v>
      </c>
      <c r="C56" s="70" t="s">
        <v>1053</v>
      </c>
      <c r="D56" s="70">
        <v>4</v>
      </c>
      <c r="E56" s="629">
        <v>4</v>
      </c>
      <c r="F56" s="629">
        <v>1</v>
      </c>
      <c r="G56" s="629">
        <v>1</v>
      </c>
      <c r="H56" s="630" t="s">
        <v>1131</v>
      </c>
      <c r="I56" s="639" t="s">
        <v>1054</v>
      </c>
      <c r="J56" s="632"/>
      <c r="K56" s="632"/>
      <c r="L56" s="632"/>
      <c r="M56" s="632"/>
      <c r="N56" s="632"/>
      <c r="O56" s="632"/>
      <c r="P56" s="632"/>
      <c r="Q56" s="632"/>
      <c r="R56" s="632"/>
      <c r="S56" s="612">
        <f>275727276/3</f>
        <v>91909092</v>
      </c>
      <c r="T56" s="632"/>
      <c r="U56" s="632"/>
      <c r="V56" s="633"/>
      <c r="W56" s="634"/>
      <c r="X56" s="635" t="s">
        <v>1033</v>
      </c>
      <c r="Y56" s="635"/>
    </row>
    <row r="57" spans="1:25" ht="115.4" customHeight="1">
      <c r="A57">
        <v>268</v>
      </c>
      <c r="B57" s="54" t="s">
        <v>1055</v>
      </c>
      <c r="C57" s="70" t="s">
        <v>969</v>
      </c>
      <c r="D57" s="70">
        <v>4</v>
      </c>
      <c r="E57" s="629">
        <v>4</v>
      </c>
      <c r="F57" s="629">
        <v>1</v>
      </c>
      <c r="G57" s="629">
        <v>1</v>
      </c>
      <c r="H57" s="630" t="s">
        <v>1132</v>
      </c>
      <c r="I57" s="639" t="s">
        <v>1056</v>
      </c>
      <c r="J57" s="632"/>
      <c r="K57" s="632"/>
      <c r="L57" s="632"/>
      <c r="M57" s="632"/>
      <c r="N57" s="632"/>
      <c r="O57" s="632">
        <v>10000000</v>
      </c>
      <c r="P57" s="632"/>
      <c r="Q57" s="632"/>
      <c r="R57" s="632"/>
      <c r="S57" s="612">
        <v>137863638</v>
      </c>
      <c r="T57" s="632"/>
      <c r="U57" s="632"/>
      <c r="V57" s="633"/>
      <c r="W57" s="634"/>
      <c r="X57" s="635" t="s">
        <v>1033</v>
      </c>
      <c r="Y57" s="635"/>
    </row>
    <row r="58" spans="1:25" ht="121.5" customHeight="1">
      <c r="A58">
        <v>271</v>
      </c>
      <c r="B58" s="54" t="s">
        <v>1057</v>
      </c>
      <c r="C58" s="647" t="s">
        <v>1058</v>
      </c>
      <c r="D58" s="70">
        <v>4</v>
      </c>
      <c r="E58" s="614">
        <v>4</v>
      </c>
      <c r="F58" s="614">
        <v>1</v>
      </c>
      <c r="G58" s="67">
        <v>1</v>
      </c>
      <c r="H58" s="487"/>
      <c r="I58" s="487"/>
      <c r="J58" s="648"/>
      <c r="K58" s="648"/>
      <c r="L58" s="648"/>
      <c r="M58" s="648"/>
      <c r="N58" s="648"/>
      <c r="O58" s="632">
        <v>242000000</v>
      </c>
      <c r="P58" s="648"/>
      <c r="Q58" s="649"/>
      <c r="R58" s="649"/>
      <c r="S58" s="612">
        <v>4511230411</v>
      </c>
      <c r="T58" s="649"/>
      <c r="U58" s="649"/>
      <c r="V58" s="650"/>
      <c r="W58" s="651"/>
      <c r="X58" s="635" t="s">
        <v>1033</v>
      </c>
      <c r="Y58" s="652"/>
    </row>
    <row r="59" spans="1:25" ht="25" customHeight="1">
      <c r="B59" s="1050" t="s">
        <v>1014</v>
      </c>
      <c r="C59" s="1050"/>
      <c r="D59" s="1050"/>
      <c r="E59" s="1050"/>
      <c r="F59" s="1050"/>
      <c r="G59" s="1050"/>
      <c r="H59" s="1050"/>
      <c r="I59" s="1050"/>
      <c r="J59" s="1049" t="s">
        <v>984</v>
      </c>
      <c r="K59" s="1049"/>
      <c r="L59" s="1049"/>
      <c r="M59" s="1049"/>
      <c r="N59" s="1049"/>
      <c r="O59" s="1049"/>
      <c r="P59" s="1049"/>
      <c r="Q59" s="1049"/>
      <c r="R59" s="1049"/>
      <c r="S59" s="1049"/>
      <c r="T59" s="1049"/>
      <c r="U59" s="1049"/>
      <c r="V59" s="1049"/>
      <c r="W59" s="1049"/>
      <c r="X59" s="495"/>
      <c r="Y59" s="51"/>
    </row>
    <row r="60" spans="1:25" ht="57" customHeight="1">
      <c r="B60" s="1050" t="s">
        <v>1059</v>
      </c>
      <c r="C60" s="1050"/>
      <c r="D60" s="1050"/>
      <c r="E60" s="1050"/>
      <c r="F60" s="1050"/>
      <c r="G60" s="1050"/>
      <c r="H60" s="1050"/>
      <c r="I60" s="1050"/>
      <c r="J60" s="808" t="s">
        <v>19</v>
      </c>
      <c r="K60" s="808"/>
      <c r="L60" s="808" t="s">
        <v>198</v>
      </c>
      <c r="M60" s="808"/>
      <c r="N60" s="809" t="s">
        <v>21</v>
      </c>
      <c r="O60" s="810"/>
      <c r="P60" s="808" t="s">
        <v>22</v>
      </c>
      <c r="Q60" s="808"/>
      <c r="R60" s="808" t="s">
        <v>23</v>
      </c>
      <c r="S60" s="808"/>
      <c r="T60" s="808" t="s">
        <v>24</v>
      </c>
      <c r="U60" s="808"/>
      <c r="V60" s="808" t="s">
        <v>25</v>
      </c>
      <c r="W60" s="808"/>
      <c r="X60" s="986" t="s">
        <v>26</v>
      </c>
      <c r="Y60" s="795" t="s">
        <v>27</v>
      </c>
    </row>
    <row r="61" spans="1:25" ht="91.5" customHeight="1">
      <c r="B61" s="1050" t="s">
        <v>1060</v>
      </c>
      <c r="C61" s="1050"/>
      <c r="D61" s="1050"/>
      <c r="E61" s="1050"/>
      <c r="F61" s="1050"/>
      <c r="G61" s="1050"/>
      <c r="H61" s="1050"/>
      <c r="I61" s="1050"/>
      <c r="J61" s="798" t="s">
        <v>28</v>
      </c>
      <c r="K61" s="800" t="s">
        <v>29</v>
      </c>
      <c r="L61" s="802" t="s">
        <v>28</v>
      </c>
      <c r="M61" s="800" t="s">
        <v>29</v>
      </c>
      <c r="N61" s="802" t="s">
        <v>30</v>
      </c>
      <c r="O61" s="800" t="s">
        <v>29</v>
      </c>
      <c r="P61" s="802" t="s">
        <v>30</v>
      </c>
      <c r="Q61" s="800" t="s">
        <v>29</v>
      </c>
      <c r="R61" s="802" t="s">
        <v>28</v>
      </c>
      <c r="S61" s="800" t="s">
        <v>29</v>
      </c>
      <c r="T61" s="813" t="s">
        <v>30</v>
      </c>
      <c r="U61" s="800" t="s">
        <v>29</v>
      </c>
      <c r="V61" s="20" t="s">
        <v>28</v>
      </c>
      <c r="W61" s="21" t="s">
        <v>29</v>
      </c>
      <c r="X61" s="987"/>
      <c r="Y61" s="796"/>
    </row>
    <row r="62" spans="1:25" ht="53" customHeight="1">
      <c r="B62" s="751" t="s">
        <v>11</v>
      </c>
      <c r="C62" s="751" t="s">
        <v>12</v>
      </c>
      <c r="D62" s="753" t="s">
        <v>13</v>
      </c>
      <c r="E62" s="753" t="s">
        <v>14</v>
      </c>
      <c r="F62" s="972" t="s">
        <v>15</v>
      </c>
      <c r="G62" s="753" t="s">
        <v>16</v>
      </c>
      <c r="H62" s="52"/>
      <c r="I62" s="774" t="s">
        <v>18</v>
      </c>
      <c r="J62" s="799"/>
      <c r="K62" s="801"/>
      <c r="L62" s="803"/>
      <c r="M62" s="801"/>
      <c r="N62" s="803"/>
      <c r="O62" s="801"/>
      <c r="P62" s="803"/>
      <c r="Q62" s="801"/>
      <c r="R62" s="803"/>
      <c r="S62" s="801"/>
      <c r="T62" s="814"/>
      <c r="U62" s="801"/>
      <c r="V62" s="22"/>
      <c r="W62" s="23"/>
      <c r="X62" s="987"/>
      <c r="Y62" s="796"/>
    </row>
    <row r="63" spans="1:25" ht="217" customHeight="1">
      <c r="B63" s="752"/>
      <c r="C63" s="752"/>
      <c r="D63" s="754"/>
      <c r="E63" s="754"/>
      <c r="F63" s="973"/>
      <c r="G63" s="754"/>
      <c r="H63" s="53" t="s">
        <v>96</v>
      </c>
      <c r="I63" s="775"/>
      <c r="J63" s="24">
        <f>SUM(J64:J65)</f>
        <v>0</v>
      </c>
      <c r="K63" s="25">
        <f>SUM(K64:K65)</f>
        <v>0</v>
      </c>
      <c r="L63" s="24">
        <f t="shared" ref="L63:U63" si="5">SUM(L64:L65)</f>
        <v>0</v>
      </c>
      <c r="M63" s="25">
        <f t="shared" si="5"/>
        <v>0</v>
      </c>
      <c r="N63" s="24">
        <f t="shared" si="5"/>
        <v>300000000</v>
      </c>
      <c r="O63" s="25">
        <f t="shared" si="5"/>
        <v>159802791</v>
      </c>
      <c r="P63" s="24">
        <f t="shared" si="5"/>
        <v>0</v>
      </c>
      <c r="Q63" s="25">
        <f t="shared" si="5"/>
        <v>0</v>
      </c>
      <c r="R63" s="24">
        <f t="shared" si="5"/>
        <v>0</v>
      </c>
      <c r="S63" s="25">
        <f t="shared" si="5"/>
        <v>0</v>
      </c>
      <c r="T63" s="24">
        <f t="shared" si="5"/>
        <v>0</v>
      </c>
      <c r="U63" s="25">
        <f t="shared" si="5"/>
        <v>0</v>
      </c>
      <c r="V63" s="28">
        <f>+J63+L63+N63+P63+R63+T63</f>
        <v>300000000</v>
      </c>
      <c r="W63" s="29">
        <f>+K63+M63+O63+Q63+S63+U63</f>
        <v>159802791</v>
      </c>
      <c r="X63" s="988"/>
      <c r="Y63" s="797"/>
    </row>
    <row r="64" spans="1:25" ht="124" customHeight="1">
      <c r="A64">
        <v>282</v>
      </c>
      <c r="B64" s="622" t="s">
        <v>1061</v>
      </c>
      <c r="C64" s="623" t="s">
        <v>1062</v>
      </c>
      <c r="D64" s="624">
        <v>0</v>
      </c>
      <c r="E64" s="625">
        <v>4</v>
      </c>
      <c r="F64" s="625">
        <v>1</v>
      </c>
      <c r="G64" s="653"/>
      <c r="H64" s="654" t="s">
        <v>1130</v>
      </c>
      <c r="I64" s="654" t="s">
        <v>1133</v>
      </c>
      <c r="J64" s="655"/>
      <c r="K64" s="655"/>
      <c r="L64" s="655"/>
      <c r="M64" s="655"/>
      <c r="N64" s="632">
        <v>300000000</v>
      </c>
      <c r="O64" s="632">
        <v>159802791</v>
      </c>
      <c r="P64" s="656"/>
      <c r="Q64" s="656"/>
      <c r="R64" s="656"/>
      <c r="S64" s="656"/>
      <c r="T64" s="656"/>
      <c r="U64" s="656"/>
      <c r="V64" s="656"/>
      <c r="W64" s="657"/>
      <c r="X64" s="641" t="s">
        <v>1041</v>
      </c>
      <c r="Y64" s="658"/>
    </row>
    <row r="65" spans="1:26" ht="63.5" hidden="1" customHeight="1">
      <c r="B65" s="19"/>
      <c r="C65" s="19"/>
      <c r="D65" s="405"/>
      <c r="E65" s="405"/>
      <c r="F65" s="405"/>
      <c r="G65" s="405"/>
      <c r="H65" s="653"/>
      <c r="I65" s="654"/>
      <c r="J65" s="655"/>
      <c r="K65" s="655"/>
      <c r="L65" s="655"/>
      <c r="M65" s="655"/>
      <c r="N65" s="655"/>
      <c r="O65" s="655"/>
      <c r="P65" s="656"/>
      <c r="Q65" s="656"/>
      <c r="R65" s="656"/>
      <c r="S65" s="656"/>
      <c r="T65" s="656"/>
      <c r="U65" s="656"/>
      <c r="V65" s="656"/>
      <c r="W65" s="657"/>
      <c r="X65" s="659"/>
      <c r="Y65" s="659"/>
    </row>
    <row r="66" spans="1:26" ht="28" customHeight="1">
      <c r="B66" s="1050" t="s">
        <v>1063</v>
      </c>
      <c r="C66" s="1050"/>
      <c r="D66" s="1050"/>
      <c r="E66" s="1050"/>
      <c r="F66" s="1050"/>
      <c r="G66" s="1050"/>
      <c r="H66" s="1050"/>
      <c r="I66" s="1050"/>
      <c r="J66" s="1049" t="s">
        <v>984</v>
      </c>
      <c r="K66" s="1049"/>
      <c r="L66" s="1049"/>
      <c r="M66" s="1049"/>
      <c r="N66" s="1049"/>
      <c r="O66" s="1049"/>
      <c r="P66" s="1049"/>
      <c r="Q66" s="1049"/>
      <c r="R66" s="1049"/>
      <c r="S66" s="1049"/>
      <c r="T66" s="1049"/>
      <c r="U66" s="1049"/>
      <c r="V66" s="1049"/>
      <c r="W66" s="1049"/>
      <c r="X66" s="520"/>
      <c r="Y66" s="51"/>
    </row>
    <row r="67" spans="1:26" ht="46.5" customHeight="1">
      <c r="B67" s="1050" t="s">
        <v>1064</v>
      </c>
      <c r="C67" s="1050"/>
      <c r="D67" s="1050"/>
      <c r="E67" s="1050"/>
      <c r="F67" s="1050"/>
      <c r="G67" s="1050"/>
      <c r="H67" s="1050"/>
      <c r="I67" s="1050"/>
      <c r="J67" s="808" t="s">
        <v>19</v>
      </c>
      <c r="K67" s="808"/>
      <c r="L67" s="808" t="s">
        <v>198</v>
      </c>
      <c r="M67" s="808"/>
      <c r="N67" s="809" t="s">
        <v>21</v>
      </c>
      <c r="O67" s="810"/>
      <c r="P67" s="808" t="s">
        <v>22</v>
      </c>
      <c r="Q67" s="808"/>
      <c r="R67" s="808" t="s">
        <v>23</v>
      </c>
      <c r="S67" s="808"/>
      <c r="T67" s="808" t="s">
        <v>24</v>
      </c>
      <c r="U67" s="808"/>
      <c r="V67" s="808" t="s">
        <v>25</v>
      </c>
      <c r="W67" s="808"/>
      <c r="X67" s="986" t="s">
        <v>26</v>
      </c>
      <c r="Y67" s="795" t="s">
        <v>27</v>
      </c>
    </row>
    <row r="68" spans="1:26" ht="48.75" customHeight="1">
      <c r="B68" s="1050" t="s">
        <v>1065</v>
      </c>
      <c r="C68" s="1050"/>
      <c r="D68" s="1050"/>
      <c r="E68" s="1050"/>
      <c r="F68" s="1050"/>
      <c r="G68" s="1050"/>
      <c r="H68" s="1050"/>
      <c r="I68" s="1050"/>
      <c r="J68" s="798" t="s">
        <v>28</v>
      </c>
      <c r="K68" s="800" t="s">
        <v>29</v>
      </c>
      <c r="L68" s="802" t="s">
        <v>28</v>
      </c>
      <c r="M68" s="800" t="s">
        <v>29</v>
      </c>
      <c r="N68" s="802" t="s">
        <v>30</v>
      </c>
      <c r="O68" s="800" t="s">
        <v>29</v>
      </c>
      <c r="P68" s="802" t="s">
        <v>30</v>
      </c>
      <c r="Q68" s="800" t="s">
        <v>29</v>
      </c>
      <c r="R68" s="802" t="s">
        <v>28</v>
      </c>
      <c r="S68" s="800" t="s">
        <v>29</v>
      </c>
      <c r="T68" s="813" t="s">
        <v>30</v>
      </c>
      <c r="U68" s="800" t="s">
        <v>29</v>
      </c>
      <c r="V68" s="20" t="s">
        <v>28</v>
      </c>
      <c r="W68" s="21" t="s">
        <v>29</v>
      </c>
      <c r="X68" s="987"/>
      <c r="Y68" s="796"/>
    </row>
    <row r="69" spans="1:26" ht="110.25" customHeight="1">
      <c r="B69" s="751" t="s">
        <v>11</v>
      </c>
      <c r="C69" s="751" t="s">
        <v>12</v>
      </c>
      <c r="D69" s="753" t="s">
        <v>13</v>
      </c>
      <c r="E69" s="753" t="s">
        <v>14</v>
      </c>
      <c r="F69" s="972" t="s">
        <v>15</v>
      </c>
      <c r="G69" s="753" t="s">
        <v>16</v>
      </c>
      <c r="H69" s="52"/>
      <c r="I69" s="774" t="s">
        <v>18</v>
      </c>
      <c r="J69" s="799"/>
      <c r="K69" s="801"/>
      <c r="L69" s="803"/>
      <c r="M69" s="801"/>
      <c r="N69" s="803"/>
      <c r="O69" s="801"/>
      <c r="P69" s="803"/>
      <c r="Q69" s="801"/>
      <c r="R69" s="803"/>
      <c r="S69" s="801"/>
      <c r="T69" s="814"/>
      <c r="U69" s="801"/>
      <c r="V69" s="22"/>
      <c r="W69" s="23"/>
      <c r="X69" s="987"/>
      <c r="Y69" s="796"/>
    </row>
    <row r="70" spans="1:26" ht="234.65" customHeight="1">
      <c r="B70" s="752"/>
      <c r="C70" s="752"/>
      <c r="D70" s="754"/>
      <c r="E70" s="754"/>
      <c r="F70" s="973"/>
      <c r="G70" s="754"/>
      <c r="H70" s="53" t="s">
        <v>96</v>
      </c>
      <c r="I70" s="775"/>
      <c r="J70" s="24">
        <f>SUM(J71:J72)</f>
        <v>0</v>
      </c>
      <c r="K70" s="25">
        <f>SUM(K71:K72)</f>
        <v>0</v>
      </c>
      <c r="L70" s="24">
        <f t="shared" ref="L70:U70" si="6">SUM(L71:L72)</f>
        <v>0</v>
      </c>
      <c r="M70" s="25">
        <f t="shared" si="6"/>
        <v>0</v>
      </c>
      <c r="N70" s="24">
        <f t="shared" si="6"/>
        <v>30000000</v>
      </c>
      <c r="O70" s="25">
        <f t="shared" si="6"/>
        <v>0</v>
      </c>
      <c r="P70" s="24">
        <f t="shared" si="6"/>
        <v>0</v>
      </c>
      <c r="Q70" s="25">
        <f t="shared" si="6"/>
        <v>0</v>
      </c>
      <c r="R70" s="24">
        <f t="shared" si="6"/>
        <v>0</v>
      </c>
      <c r="S70" s="25">
        <f t="shared" si="6"/>
        <v>0</v>
      </c>
      <c r="T70" s="24">
        <f t="shared" si="6"/>
        <v>0</v>
      </c>
      <c r="U70" s="25">
        <f t="shared" si="6"/>
        <v>0</v>
      </c>
      <c r="V70" s="28">
        <f>+J70+L70+N70+P70+R70+T70</f>
        <v>30000000</v>
      </c>
      <c r="W70" s="29">
        <f>+K70+M70+O70+Q70+S70+U70</f>
        <v>0</v>
      </c>
      <c r="X70" s="988"/>
      <c r="Y70" s="797"/>
    </row>
    <row r="71" spans="1:26" ht="101" customHeight="1">
      <c r="A71">
        <v>278</v>
      </c>
      <c r="B71" s="54" t="s">
        <v>1066</v>
      </c>
      <c r="C71" s="66" t="s">
        <v>926</v>
      </c>
      <c r="D71" s="70">
        <v>0</v>
      </c>
      <c r="E71" s="629">
        <v>1</v>
      </c>
      <c r="F71" s="660">
        <v>1</v>
      </c>
      <c r="G71" s="660">
        <v>0</v>
      </c>
      <c r="H71" s="661"/>
      <c r="I71" s="38"/>
      <c r="J71" s="524"/>
      <c r="K71" s="89"/>
      <c r="L71" s="89"/>
      <c r="M71" s="89"/>
      <c r="N71" s="525">
        <v>30000000</v>
      </c>
      <c r="O71" s="525"/>
      <c r="P71" s="90"/>
      <c r="Q71" s="90"/>
      <c r="R71" s="90"/>
      <c r="S71" s="90"/>
      <c r="T71" s="90"/>
      <c r="U71" s="90"/>
      <c r="V71" s="35"/>
      <c r="W71" s="57"/>
      <c r="X71" s="38" t="s">
        <v>1033</v>
      </c>
      <c r="Y71" s="38"/>
      <c r="Z71" s="88"/>
    </row>
    <row r="72" spans="1:26" ht="66" hidden="1" customHeight="1">
      <c r="B72" s="59"/>
      <c r="C72" s="59"/>
      <c r="D72" s="662"/>
      <c r="E72" s="662"/>
      <c r="F72" s="662"/>
      <c r="G72" s="662"/>
      <c r="H72" s="662"/>
      <c r="I72" s="662"/>
      <c r="J72" s="616"/>
      <c r="K72" s="616"/>
      <c r="L72" s="616"/>
      <c r="M72" s="616"/>
      <c r="N72" s="616"/>
      <c r="O72" s="616"/>
      <c r="P72" s="650"/>
      <c r="Q72" s="650"/>
      <c r="R72" s="650"/>
      <c r="S72" s="650"/>
      <c r="T72" s="650"/>
      <c r="U72" s="650"/>
      <c r="V72" s="650"/>
      <c r="W72" s="651"/>
      <c r="X72" s="663"/>
      <c r="Y72" s="663"/>
      <c r="Z72" s="88"/>
    </row>
    <row r="73" spans="1:26" ht="43.5" customHeight="1">
      <c r="B73" s="1050" t="s">
        <v>1063</v>
      </c>
      <c r="C73" s="1050"/>
      <c r="D73" s="1050"/>
      <c r="E73" s="1050"/>
      <c r="F73" s="1050"/>
      <c r="G73" s="1050"/>
      <c r="H73" s="1050"/>
      <c r="I73" s="1050"/>
      <c r="J73" s="1049" t="s">
        <v>984</v>
      </c>
      <c r="K73" s="1049"/>
      <c r="L73" s="1049"/>
      <c r="M73" s="1049"/>
      <c r="N73" s="1049"/>
      <c r="O73" s="1049"/>
      <c r="P73" s="1049"/>
      <c r="Q73" s="1049"/>
      <c r="R73" s="1049"/>
      <c r="S73" s="1049"/>
      <c r="T73" s="1049"/>
      <c r="U73" s="1049"/>
      <c r="V73" s="1049"/>
      <c r="W73" s="1049"/>
      <c r="X73" s="520"/>
      <c r="Y73" s="51"/>
      <c r="Z73" s="88"/>
    </row>
    <row r="74" spans="1:26" ht="38.25" customHeight="1">
      <c r="B74" s="1050" t="s">
        <v>1064</v>
      </c>
      <c r="C74" s="1050"/>
      <c r="D74" s="1050"/>
      <c r="E74" s="1050"/>
      <c r="F74" s="1050"/>
      <c r="G74" s="1050"/>
      <c r="H74" s="1050"/>
      <c r="I74" s="1050"/>
      <c r="J74" s="808" t="s">
        <v>19</v>
      </c>
      <c r="K74" s="808"/>
      <c r="L74" s="808" t="s">
        <v>198</v>
      </c>
      <c r="M74" s="808"/>
      <c r="N74" s="809" t="s">
        <v>21</v>
      </c>
      <c r="O74" s="810"/>
      <c r="P74" s="808" t="s">
        <v>22</v>
      </c>
      <c r="Q74" s="808"/>
      <c r="R74" s="808" t="s">
        <v>23</v>
      </c>
      <c r="S74" s="808"/>
      <c r="T74" s="808" t="s">
        <v>24</v>
      </c>
      <c r="U74" s="808"/>
      <c r="V74" s="808" t="s">
        <v>25</v>
      </c>
      <c r="W74" s="808"/>
      <c r="X74" s="986" t="s">
        <v>26</v>
      </c>
      <c r="Y74" s="795" t="s">
        <v>27</v>
      </c>
      <c r="Z74" s="88"/>
    </row>
    <row r="75" spans="1:26" ht="116.5" customHeight="1">
      <c r="B75" s="1050" t="s">
        <v>1067</v>
      </c>
      <c r="C75" s="1050"/>
      <c r="D75" s="1050"/>
      <c r="E75" s="1050"/>
      <c r="F75" s="1050"/>
      <c r="G75" s="1050"/>
      <c r="H75" s="1050"/>
      <c r="I75" s="1050"/>
      <c r="J75" s="798" t="s">
        <v>28</v>
      </c>
      <c r="K75" s="800" t="s">
        <v>29</v>
      </c>
      <c r="L75" s="802" t="s">
        <v>28</v>
      </c>
      <c r="M75" s="800" t="s">
        <v>29</v>
      </c>
      <c r="N75" s="802" t="s">
        <v>30</v>
      </c>
      <c r="O75" s="800" t="s">
        <v>29</v>
      </c>
      <c r="P75" s="802" t="s">
        <v>30</v>
      </c>
      <c r="Q75" s="800" t="s">
        <v>29</v>
      </c>
      <c r="R75" s="802" t="s">
        <v>28</v>
      </c>
      <c r="S75" s="800" t="s">
        <v>29</v>
      </c>
      <c r="T75" s="813" t="s">
        <v>30</v>
      </c>
      <c r="U75" s="800" t="s">
        <v>29</v>
      </c>
      <c r="V75" s="20" t="s">
        <v>28</v>
      </c>
      <c r="W75" s="21" t="s">
        <v>29</v>
      </c>
      <c r="X75" s="987"/>
      <c r="Y75" s="796"/>
      <c r="Z75" s="88"/>
    </row>
    <row r="76" spans="1:26" ht="119" customHeight="1">
      <c r="B76" s="751" t="s">
        <v>11</v>
      </c>
      <c r="C76" s="751" t="s">
        <v>12</v>
      </c>
      <c r="D76" s="753" t="s">
        <v>13</v>
      </c>
      <c r="E76" s="753" t="s">
        <v>14</v>
      </c>
      <c r="F76" s="972" t="s">
        <v>15</v>
      </c>
      <c r="G76" s="753" t="s">
        <v>16</v>
      </c>
      <c r="H76" s="52"/>
      <c r="I76" s="774" t="s">
        <v>18</v>
      </c>
      <c r="J76" s="799"/>
      <c r="K76" s="801"/>
      <c r="L76" s="803"/>
      <c r="M76" s="801"/>
      <c r="N76" s="803"/>
      <c r="O76" s="801"/>
      <c r="P76" s="803"/>
      <c r="Q76" s="801"/>
      <c r="R76" s="803"/>
      <c r="S76" s="801"/>
      <c r="T76" s="814"/>
      <c r="U76" s="801"/>
      <c r="V76" s="22"/>
      <c r="W76" s="23"/>
      <c r="X76" s="987"/>
      <c r="Y76" s="796"/>
      <c r="Z76" s="88"/>
    </row>
    <row r="77" spans="1:26" ht="141" customHeight="1">
      <c r="B77" s="752"/>
      <c r="C77" s="752"/>
      <c r="D77" s="754"/>
      <c r="E77" s="754"/>
      <c r="F77" s="973"/>
      <c r="G77" s="754"/>
      <c r="H77" s="53" t="s">
        <v>96</v>
      </c>
      <c r="I77" s="775"/>
      <c r="J77" s="24">
        <f t="shared" ref="J77:U77" si="7">SUM(J78:J79)</f>
        <v>0</v>
      </c>
      <c r="K77" s="25">
        <f t="shared" si="7"/>
        <v>0</v>
      </c>
      <c r="L77" s="24">
        <f t="shared" si="7"/>
        <v>0</v>
      </c>
      <c r="M77" s="25">
        <f t="shared" si="7"/>
        <v>0</v>
      </c>
      <c r="N77" s="24">
        <f t="shared" si="7"/>
        <v>35000000</v>
      </c>
      <c r="O77" s="25">
        <f t="shared" si="7"/>
        <v>40000000</v>
      </c>
      <c r="P77" s="24">
        <f t="shared" si="7"/>
        <v>0</v>
      </c>
      <c r="Q77" s="25">
        <f t="shared" si="7"/>
        <v>0</v>
      </c>
      <c r="R77" s="24">
        <f t="shared" si="7"/>
        <v>0</v>
      </c>
      <c r="S77" s="25">
        <f t="shared" si="7"/>
        <v>0</v>
      </c>
      <c r="T77" s="24">
        <f t="shared" si="7"/>
        <v>0</v>
      </c>
      <c r="U77" s="25">
        <f t="shared" si="7"/>
        <v>0</v>
      </c>
      <c r="V77" s="28">
        <f>+J77+L77+N77+P77+R77+T77</f>
        <v>35000000</v>
      </c>
      <c r="W77" s="29">
        <f>+K77+M77+O77+Q77+S77+U77</f>
        <v>40000000</v>
      </c>
      <c r="X77" s="988"/>
      <c r="Y77" s="797"/>
      <c r="Z77" s="88"/>
    </row>
    <row r="78" spans="1:26" ht="102.75" customHeight="1">
      <c r="A78">
        <v>283</v>
      </c>
      <c r="B78" s="54" t="s">
        <v>1068</v>
      </c>
      <c r="C78" s="66" t="s">
        <v>1053</v>
      </c>
      <c r="D78" s="70">
        <v>1</v>
      </c>
      <c r="E78" s="614">
        <v>4</v>
      </c>
      <c r="F78" s="614">
        <v>1</v>
      </c>
      <c r="G78" s="664"/>
      <c r="H78" s="661" t="s">
        <v>1134</v>
      </c>
      <c r="I78" s="38" t="s">
        <v>1135</v>
      </c>
      <c r="J78" s="524"/>
      <c r="K78" s="89"/>
      <c r="L78" s="89"/>
      <c r="M78" s="89"/>
      <c r="N78" s="525">
        <v>35000000</v>
      </c>
      <c r="O78" s="525">
        <v>40000000</v>
      </c>
      <c r="P78" s="90"/>
      <c r="Q78" s="90"/>
      <c r="R78" s="90"/>
      <c r="S78" s="90"/>
      <c r="T78" s="90"/>
      <c r="U78" s="90"/>
      <c r="V78" s="35"/>
      <c r="W78" s="57"/>
      <c r="X78" s="38" t="s">
        <v>1069</v>
      </c>
      <c r="Y78" s="38"/>
      <c r="Z78" s="88"/>
    </row>
    <row r="79" spans="1:26" ht="6" customHeight="1">
      <c r="B79" s="665"/>
      <c r="C79" s="665"/>
      <c r="D79" s="664"/>
      <c r="E79" s="664"/>
      <c r="F79" s="664"/>
      <c r="G79" s="664"/>
      <c r="H79" s="664"/>
      <c r="I79" s="664"/>
      <c r="J79" s="666"/>
      <c r="K79" s="666"/>
      <c r="L79" s="666"/>
      <c r="M79" s="666"/>
      <c r="N79" s="666"/>
      <c r="O79" s="666"/>
      <c r="P79" s="617"/>
      <c r="Q79" s="617"/>
      <c r="R79" s="617"/>
      <c r="S79" s="617"/>
      <c r="T79" s="617"/>
      <c r="U79" s="617"/>
      <c r="V79" s="617"/>
      <c r="W79" s="667"/>
      <c r="X79" s="668"/>
      <c r="Y79" s="668"/>
      <c r="Z79" s="88"/>
    </row>
    <row r="80" spans="1:26" ht="35.5" customHeight="1">
      <c r="B80" s="1050" t="s">
        <v>1070</v>
      </c>
      <c r="C80" s="1050"/>
      <c r="D80" s="1050"/>
      <c r="E80" s="1050"/>
      <c r="F80" s="1050"/>
      <c r="G80" s="1050"/>
      <c r="H80" s="1050"/>
      <c r="I80" s="1050"/>
      <c r="J80" s="1049" t="s">
        <v>984</v>
      </c>
      <c r="K80" s="1049"/>
      <c r="L80" s="1049"/>
      <c r="M80" s="1049"/>
      <c r="N80" s="1049"/>
      <c r="O80" s="1049"/>
      <c r="P80" s="1049"/>
      <c r="Q80" s="1049"/>
      <c r="R80" s="1049"/>
      <c r="S80" s="1049"/>
      <c r="T80" s="1049"/>
      <c r="U80" s="1049"/>
      <c r="V80" s="1049"/>
      <c r="W80" s="1049"/>
      <c r="X80" s="495"/>
      <c r="Y80" s="51"/>
    </row>
    <row r="81" spans="1:25" ht="38.15" customHeight="1">
      <c r="B81" s="1050" t="s">
        <v>1071</v>
      </c>
      <c r="C81" s="1050"/>
      <c r="D81" s="1050"/>
      <c r="E81" s="1050"/>
      <c r="F81" s="1050"/>
      <c r="G81" s="1050"/>
      <c r="H81" s="1050"/>
      <c r="I81" s="1050"/>
      <c r="J81" s="808" t="s">
        <v>19</v>
      </c>
      <c r="K81" s="808"/>
      <c r="L81" s="808" t="s">
        <v>198</v>
      </c>
      <c r="M81" s="808"/>
      <c r="N81" s="809" t="s">
        <v>21</v>
      </c>
      <c r="O81" s="810"/>
      <c r="P81" s="808" t="s">
        <v>22</v>
      </c>
      <c r="Q81" s="808"/>
      <c r="R81" s="808" t="s">
        <v>23</v>
      </c>
      <c r="S81" s="808"/>
      <c r="T81" s="808" t="s">
        <v>24</v>
      </c>
      <c r="U81" s="808"/>
      <c r="V81" s="808" t="s">
        <v>25</v>
      </c>
      <c r="W81" s="808"/>
      <c r="X81" s="986" t="s">
        <v>26</v>
      </c>
      <c r="Y81" s="795" t="s">
        <v>27</v>
      </c>
    </row>
    <row r="82" spans="1:25" ht="103" customHeight="1">
      <c r="B82" s="776" t="s">
        <v>1072</v>
      </c>
      <c r="C82" s="777"/>
      <c r="D82" s="777"/>
      <c r="E82" s="777"/>
      <c r="F82" s="777"/>
      <c r="G82" s="777"/>
      <c r="H82" s="777"/>
      <c r="I82" s="778"/>
      <c r="J82" s="798" t="s">
        <v>28</v>
      </c>
      <c r="K82" s="800" t="s">
        <v>29</v>
      </c>
      <c r="L82" s="802" t="s">
        <v>28</v>
      </c>
      <c r="M82" s="800" t="s">
        <v>29</v>
      </c>
      <c r="N82" s="802" t="s">
        <v>30</v>
      </c>
      <c r="O82" s="800" t="s">
        <v>29</v>
      </c>
      <c r="P82" s="802" t="s">
        <v>30</v>
      </c>
      <c r="Q82" s="800" t="s">
        <v>29</v>
      </c>
      <c r="R82" s="802" t="s">
        <v>28</v>
      </c>
      <c r="S82" s="800" t="s">
        <v>29</v>
      </c>
      <c r="T82" s="813" t="s">
        <v>30</v>
      </c>
      <c r="U82" s="800" t="s">
        <v>29</v>
      </c>
      <c r="V82" s="20" t="s">
        <v>28</v>
      </c>
      <c r="W82" s="21" t="s">
        <v>29</v>
      </c>
      <c r="X82" s="987"/>
      <c r="Y82" s="796"/>
    </row>
    <row r="83" spans="1:25" ht="107.5" customHeight="1">
      <c r="B83" s="751" t="s">
        <v>11</v>
      </c>
      <c r="C83" s="751" t="s">
        <v>12</v>
      </c>
      <c r="D83" s="753" t="s">
        <v>13</v>
      </c>
      <c r="E83" s="753" t="s">
        <v>14</v>
      </c>
      <c r="F83" s="972" t="s">
        <v>15</v>
      </c>
      <c r="G83" s="753" t="s">
        <v>16</v>
      </c>
      <c r="H83" s="52"/>
      <c r="I83" s="774" t="s">
        <v>18</v>
      </c>
      <c r="J83" s="799"/>
      <c r="K83" s="801"/>
      <c r="L83" s="803"/>
      <c r="M83" s="801"/>
      <c r="N83" s="803"/>
      <c r="O83" s="801"/>
      <c r="P83" s="803"/>
      <c r="Q83" s="801"/>
      <c r="R83" s="803"/>
      <c r="S83" s="801"/>
      <c r="T83" s="814"/>
      <c r="U83" s="801"/>
      <c r="V83" s="22"/>
      <c r="W83" s="23"/>
      <c r="X83" s="987"/>
      <c r="Y83" s="796"/>
    </row>
    <row r="84" spans="1:25" ht="203.15" customHeight="1">
      <c r="B84" s="752"/>
      <c r="C84" s="752"/>
      <c r="D84" s="754"/>
      <c r="E84" s="754"/>
      <c r="F84" s="973"/>
      <c r="G84" s="754"/>
      <c r="H84" s="53" t="s">
        <v>96</v>
      </c>
      <c r="I84" s="775"/>
      <c r="J84" s="24">
        <f>SUM(J85:J86)</f>
        <v>0</v>
      </c>
      <c r="K84" s="25">
        <f>SUM(K85:K91)</f>
        <v>0</v>
      </c>
      <c r="L84" s="24">
        <f t="shared" ref="L84" si="8">SUM(L85:L86)</f>
        <v>0</v>
      </c>
      <c r="M84" s="25">
        <f t="shared" ref="M84" si="9">SUM(M85:M91)</f>
        <v>0</v>
      </c>
      <c r="N84" s="24">
        <f t="shared" ref="N84" si="10">SUM(N85:N86)</f>
        <v>0</v>
      </c>
      <c r="O84" s="25">
        <f t="shared" ref="O84" si="11">SUM(O85:O91)</f>
        <v>0</v>
      </c>
      <c r="P84" s="24">
        <f t="shared" ref="P84" si="12">SUM(P85:P86)</f>
        <v>0</v>
      </c>
      <c r="Q84" s="25">
        <f t="shared" ref="Q84" si="13">SUM(Q85:Q91)</f>
        <v>0</v>
      </c>
      <c r="R84" s="24">
        <f t="shared" ref="R84" si="14">SUM(R85:R86)</f>
        <v>0</v>
      </c>
      <c r="S84" s="25">
        <f t="shared" ref="S84" si="15">SUM(S85:S91)</f>
        <v>0</v>
      </c>
      <c r="T84" s="24">
        <f t="shared" ref="T84" si="16">SUM(T85:T86)</f>
        <v>0</v>
      </c>
      <c r="U84" s="25">
        <f t="shared" ref="U84" si="17">SUM(U85:U91)</f>
        <v>0</v>
      </c>
      <c r="V84" s="28">
        <f>+J84+L84+N84+P84+R84+T84</f>
        <v>0</v>
      </c>
      <c r="W84" s="29">
        <f>+K84+M84+O84+Q84+S84+U84</f>
        <v>0</v>
      </c>
      <c r="X84" s="988"/>
      <c r="Y84" s="797"/>
    </row>
    <row r="85" spans="1:25" ht="102.75" customHeight="1">
      <c r="A85">
        <v>275</v>
      </c>
      <c r="B85" s="54" t="s">
        <v>1073</v>
      </c>
      <c r="C85" s="66" t="s">
        <v>1074</v>
      </c>
      <c r="D85" s="70">
        <v>0</v>
      </c>
      <c r="E85" s="614">
        <v>4</v>
      </c>
      <c r="F85" s="111">
        <v>1</v>
      </c>
      <c r="G85" s="111">
        <v>1</v>
      </c>
      <c r="H85" s="122" t="s">
        <v>1136</v>
      </c>
      <c r="I85" s="126" t="s">
        <v>1075</v>
      </c>
      <c r="J85" s="669"/>
      <c r="K85" s="669"/>
      <c r="L85" s="669"/>
      <c r="M85" s="669"/>
      <c r="N85" s="669"/>
      <c r="O85" s="669"/>
      <c r="P85" s="669"/>
      <c r="Q85" s="669"/>
      <c r="R85" s="669"/>
      <c r="S85" s="669"/>
      <c r="T85" s="669"/>
      <c r="U85" s="669"/>
      <c r="V85" s="669"/>
      <c r="W85" s="670"/>
      <c r="X85" s="126" t="s">
        <v>1033</v>
      </c>
      <c r="Y85" s="122"/>
    </row>
    <row r="86" spans="1:25" ht="1.5" customHeight="1">
      <c r="B86" s="164"/>
      <c r="C86" s="126"/>
      <c r="D86" s="111"/>
      <c r="E86" s="111"/>
      <c r="F86" s="111"/>
      <c r="G86" s="111"/>
      <c r="H86" s="122"/>
      <c r="I86" s="126"/>
      <c r="J86" s="669"/>
      <c r="K86" s="669"/>
      <c r="L86" s="669"/>
      <c r="M86" s="669"/>
      <c r="N86" s="669"/>
      <c r="O86" s="669"/>
      <c r="P86" s="669"/>
      <c r="Q86" s="669"/>
      <c r="R86" s="669"/>
      <c r="S86" s="669"/>
      <c r="T86" s="669"/>
      <c r="U86" s="669"/>
      <c r="V86" s="669"/>
      <c r="W86" s="670"/>
      <c r="X86" s="126"/>
      <c r="Y86" s="122"/>
    </row>
    <row r="87" spans="1:25" ht="70" hidden="1">
      <c r="B87" s="172" t="s">
        <v>179</v>
      </c>
      <c r="C87" s="172" t="s">
        <v>180</v>
      </c>
      <c r="D87" s="159">
        <v>0</v>
      </c>
      <c r="E87" s="159">
        <v>4</v>
      </c>
      <c r="F87" s="159"/>
      <c r="G87" s="159"/>
      <c r="H87" s="671"/>
      <c r="I87" s="671"/>
      <c r="J87" s="666"/>
      <c r="K87" s="666"/>
      <c r="L87" s="666"/>
      <c r="M87" s="666"/>
      <c r="N87" s="666"/>
      <c r="O87" s="666"/>
      <c r="P87" s="666"/>
      <c r="Q87" s="666"/>
      <c r="R87" s="666"/>
      <c r="S87" s="666"/>
      <c r="T87" s="666"/>
      <c r="U87" s="666"/>
      <c r="V87" s="666"/>
      <c r="W87" s="672"/>
      <c r="X87" s="673"/>
      <c r="Y87" s="673"/>
    </row>
    <row r="88" spans="1:25" ht="60" hidden="1" customHeight="1">
      <c r="B88" s="172" t="s">
        <v>181</v>
      </c>
      <c r="C88" s="172" t="s">
        <v>182</v>
      </c>
      <c r="D88" s="159">
        <v>0</v>
      </c>
      <c r="E88" s="159">
        <v>1</v>
      </c>
      <c r="F88" s="159"/>
      <c r="G88" s="159"/>
      <c r="H88" s="671"/>
      <c r="I88" s="671"/>
      <c r="J88" s="666"/>
      <c r="K88" s="666"/>
      <c r="L88" s="666"/>
      <c r="M88" s="666"/>
      <c r="N88" s="666"/>
      <c r="O88" s="666"/>
      <c r="P88" s="666"/>
      <c r="Q88" s="666"/>
      <c r="R88" s="666"/>
      <c r="S88" s="666"/>
      <c r="T88" s="666"/>
      <c r="U88" s="666"/>
      <c r="V88" s="666"/>
      <c r="W88" s="672"/>
      <c r="X88" s="673"/>
      <c r="Y88" s="673"/>
    </row>
    <row r="89" spans="1:25" ht="60" hidden="1" customHeight="1">
      <c r="B89" s="172" t="s">
        <v>183</v>
      </c>
      <c r="C89" s="172" t="s">
        <v>184</v>
      </c>
      <c r="D89" s="159">
        <v>0</v>
      </c>
      <c r="E89" s="159">
        <v>1</v>
      </c>
      <c r="F89" s="159"/>
      <c r="G89" s="159"/>
      <c r="H89" s="671"/>
      <c r="I89" s="671"/>
      <c r="J89" s="666"/>
      <c r="K89" s="666"/>
      <c r="L89" s="666"/>
      <c r="M89" s="666"/>
      <c r="N89" s="666"/>
      <c r="O89" s="666"/>
      <c r="P89" s="666"/>
      <c r="Q89" s="666"/>
      <c r="R89" s="666"/>
      <c r="S89" s="666"/>
      <c r="T89" s="666"/>
      <c r="U89" s="666"/>
      <c r="V89" s="666"/>
      <c r="W89" s="672"/>
      <c r="X89" s="673"/>
      <c r="Y89" s="673"/>
    </row>
    <row r="90" spans="1:25" ht="54" hidden="1" customHeight="1">
      <c r="B90" s="172" t="s">
        <v>185</v>
      </c>
      <c r="C90" s="172" t="s">
        <v>186</v>
      </c>
      <c r="D90" s="159">
        <v>0</v>
      </c>
      <c r="E90" s="159">
        <v>1</v>
      </c>
      <c r="F90" s="159"/>
      <c r="G90" s="159"/>
      <c r="H90" s="671"/>
      <c r="I90" s="671"/>
      <c r="J90" s="666"/>
      <c r="K90" s="666"/>
      <c r="L90" s="666"/>
      <c r="M90" s="666"/>
      <c r="N90" s="666"/>
      <c r="O90" s="666"/>
      <c r="P90" s="666"/>
      <c r="Q90" s="666"/>
      <c r="R90" s="666"/>
      <c r="S90" s="666"/>
      <c r="T90" s="666"/>
      <c r="U90" s="666"/>
      <c r="V90" s="666"/>
      <c r="W90" s="672"/>
      <c r="X90" s="673"/>
      <c r="Y90" s="673"/>
    </row>
    <row r="91" spans="1:25" ht="42" hidden="1">
      <c r="B91" s="674" t="s">
        <v>187</v>
      </c>
      <c r="C91" s="172" t="s">
        <v>188</v>
      </c>
      <c r="D91" s="159">
        <v>0</v>
      </c>
      <c r="E91" s="159">
        <v>1</v>
      </c>
      <c r="F91" s="159"/>
      <c r="G91" s="159"/>
      <c r="H91" s="671"/>
      <c r="I91" s="671"/>
      <c r="J91" s="666"/>
      <c r="K91" s="666"/>
      <c r="L91" s="666"/>
      <c r="M91" s="666"/>
      <c r="N91" s="666"/>
      <c r="O91" s="666"/>
      <c r="P91" s="666"/>
      <c r="Q91" s="666"/>
      <c r="R91" s="666"/>
      <c r="S91" s="666"/>
      <c r="T91" s="666"/>
      <c r="U91" s="666"/>
      <c r="V91" s="666"/>
      <c r="W91" s="672"/>
      <c r="X91" s="673"/>
      <c r="Y91" s="673"/>
    </row>
    <row r="92" spans="1:25" ht="36.65" customHeight="1">
      <c r="B92" s="1050" t="s">
        <v>1014</v>
      </c>
      <c r="C92" s="1050"/>
      <c r="D92" s="1050"/>
      <c r="E92" s="1050"/>
      <c r="F92" s="1050"/>
      <c r="G92" s="1050"/>
      <c r="H92" s="1050"/>
      <c r="I92" s="1050"/>
      <c r="J92" s="1049" t="s">
        <v>984</v>
      </c>
      <c r="K92" s="1049"/>
      <c r="L92" s="1049"/>
      <c r="M92" s="1049"/>
      <c r="N92" s="1049"/>
      <c r="O92" s="1049"/>
      <c r="P92" s="1049"/>
      <c r="Q92" s="1049"/>
      <c r="R92" s="1049"/>
      <c r="S92" s="1049"/>
      <c r="T92" s="1049"/>
      <c r="U92" s="1049"/>
      <c r="V92" s="1049"/>
      <c r="W92" s="1049"/>
      <c r="X92" s="495"/>
      <c r="Y92" s="51"/>
    </row>
    <row r="93" spans="1:25" ht="48" customHeight="1">
      <c r="B93" s="1050" t="s">
        <v>1076</v>
      </c>
      <c r="C93" s="1050"/>
      <c r="D93" s="1050"/>
      <c r="E93" s="1050"/>
      <c r="F93" s="1050"/>
      <c r="G93" s="1050"/>
      <c r="H93" s="1050"/>
      <c r="I93" s="1050"/>
      <c r="J93" s="808" t="s">
        <v>19</v>
      </c>
      <c r="K93" s="808"/>
      <c r="L93" s="808" t="s">
        <v>198</v>
      </c>
      <c r="M93" s="808"/>
      <c r="N93" s="809" t="s">
        <v>21</v>
      </c>
      <c r="O93" s="810"/>
      <c r="P93" s="808" t="s">
        <v>22</v>
      </c>
      <c r="Q93" s="808"/>
      <c r="R93" s="808" t="s">
        <v>23</v>
      </c>
      <c r="S93" s="808"/>
      <c r="T93" s="808" t="s">
        <v>24</v>
      </c>
      <c r="U93" s="808"/>
      <c r="V93" s="808" t="s">
        <v>25</v>
      </c>
      <c r="W93" s="808"/>
      <c r="X93" s="986" t="s">
        <v>26</v>
      </c>
      <c r="Y93" s="795" t="s">
        <v>27</v>
      </c>
    </row>
    <row r="94" spans="1:25" ht="109" customHeight="1">
      <c r="B94" s="1050" t="s">
        <v>1077</v>
      </c>
      <c r="C94" s="1050"/>
      <c r="D94" s="1050"/>
      <c r="E94" s="1050"/>
      <c r="F94" s="1050"/>
      <c r="G94" s="1050"/>
      <c r="H94" s="1050"/>
      <c r="I94" s="1050"/>
      <c r="J94" s="798" t="s">
        <v>28</v>
      </c>
      <c r="K94" s="800" t="s">
        <v>29</v>
      </c>
      <c r="L94" s="802" t="s">
        <v>28</v>
      </c>
      <c r="M94" s="800" t="s">
        <v>29</v>
      </c>
      <c r="N94" s="802" t="s">
        <v>30</v>
      </c>
      <c r="O94" s="800" t="s">
        <v>29</v>
      </c>
      <c r="P94" s="802" t="s">
        <v>30</v>
      </c>
      <c r="Q94" s="800" t="s">
        <v>29</v>
      </c>
      <c r="R94" s="802" t="s">
        <v>28</v>
      </c>
      <c r="S94" s="800" t="s">
        <v>29</v>
      </c>
      <c r="T94" s="813" t="s">
        <v>30</v>
      </c>
      <c r="U94" s="800" t="s">
        <v>29</v>
      </c>
      <c r="V94" s="20" t="s">
        <v>28</v>
      </c>
      <c r="W94" s="21" t="s">
        <v>29</v>
      </c>
      <c r="X94" s="987"/>
      <c r="Y94" s="796"/>
    </row>
    <row r="95" spans="1:25" ht="104.5" customHeight="1">
      <c r="B95" s="751" t="s">
        <v>11</v>
      </c>
      <c r="C95" s="751" t="s">
        <v>12</v>
      </c>
      <c r="D95" s="753" t="s">
        <v>13</v>
      </c>
      <c r="E95" s="753" t="s">
        <v>14</v>
      </c>
      <c r="F95" s="972" t="s">
        <v>15</v>
      </c>
      <c r="G95" s="753" t="s">
        <v>16</v>
      </c>
      <c r="H95" s="52"/>
      <c r="I95" s="774" t="s">
        <v>18</v>
      </c>
      <c r="J95" s="799"/>
      <c r="K95" s="801"/>
      <c r="L95" s="803"/>
      <c r="M95" s="801"/>
      <c r="N95" s="803"/>
      <c r="O95" s="801"/>
      <c r="P95" s="803"/>
      <c r="Q95" s="801"/>
      <c r="R95" s="803"/>
      <c r="S95" s="801"/>
      <c r="T95" s="814"/>
      <c r="U95" s="801"/>
      <c r="V95" s="22"/>
      <c r="W95" s="23"/>
      <c r="X95" s="987"/>
      <c r="Y95" s="796"/>
    </row>
    <row r="96" spans="1:25" ht="252" customHeight="1">
      <c r="B96" s="752"/>
      <c r="C96" s="752"/>
      <c r="D96" s="754"/>
      <c r="E96" s="754"/>
      <c r="F96" s="973"/>
      <c r="G96" s="754"/>
      <c r="H96" s="53" t="s">
        <v>96</v>
      </c>
      <c r="I96" s="775"/>
      <c r="J96" s="24">
        <f>SUM(J97:J100)</f>
        <v>0</v>
      </c>
      <c r="K96" s="25">
        <f>SUM(K97:K100)</f>
        <v>0</v>
      </c>
      <c r="L96" s="24">
        <f t="shared" ref="L96:U96" si="18">SUM(L97:L100)</f>
        <v>0</v>
      </c>
      <c r="M96" s="25">
        <f t="shared" si="18"/>
        <v>0</v>
      </c>
      <c r="N96" s="24">
        <f t="shared" si="18"/>
        <v>725000000</v>
      </c>
      <c r="O96" s="25">
        <f t="shared" si="18"/>
        <v>20000000</v>
      </c>
      <c r="P96" s="24">
        <f t="shared" si="18"/>
        <v>0</v>
      </c>
      <c r="Q96" s="25">
        <f t="shared" si="18"/>
        <v>0</v>
      </c>
      <c r="R96" s="24">
        <f t="shared" si="18"/>
        <v>0</v>
      </c>
      <c r="S96" s="25">
        <f t="shared" si="18"/>
        <v>13000000</v>
      </c>
      <c r="T96" s="24">
        <f t="shared" si="18"/>
        <v>4356480411</v>
      </c>
      <c r="U96" s="25">
        <f t="shared" si="18"/>
        <v>0</v>
      </c>
      <c r="V96" s="28">
        <f>+J96+L96+N96+P96+R96+T96</f>
        <v>5081480411</v>
      </c>
      <c r="W96" s="29">
        <f>+K96+M96+O96+Q96+S96+U96</f>
        <v>33000000</v>
      </c>
      <c r="X96" s="988"/>
      <c r="Y96" s="797"/>
    </row>
    <row r="97" spans="1:26" ht="99.75" customHeight="1">
      <c r="A97">
        <v>285</v>
      </c>
      <c r="B97" s="54" t="s">
        <v>1078</v>
      </c>
      <c r="C97" s="54" t="s">
        <v>1079</v>
      </c>
      <c r="D97" s="60">
        <v>0</v>
      </c>
      <c r="E97" s="640">
        <v>1</v>
      </c>
      <c r="F97" s="164">
        <v>0</v>
      </c>
      <c r="G97" s="164"/>
      <c r="H97" s="164"/>
      <c r="I97" s="38" t="s">
        <v>987</v>
      </c>
      <c r="J97" s="650"/>
      <c r="K97" s="650"/>
      <c r="L97" s="650"/>
      <c r="M97" s="650"/>
      <c r="N97" s="525">
        <v>5000000</v>
      </c>
      <c r="O97" s="650"/>
      <c r="P97" s="650"/>
      <c r="Q97" s="650"/>
      <c r="R97" s="650"/>
      <c r="S97" s="650"/>
      <c r="T97" s="650"/>
      <c r="U97" s="650"/>
      <c r="V97" s="650"/>
      <c r="W97" s="651"/>
      <c r="X97" s="675" t="s">
        <v>1033</v>
      </c>
      <c r="Y97" s="676"/>
      <c r="Z97" s="88"/>
    </row>
    <row r="98" spans="1:26" ht="111.75" customHeight="1">
      <c r="A98">
        <v>294</v>
      </c>
      <c r="B98" s="54" t="s">
        <v>1080</v>
      </c>
      <c r="C98" s="54" t="s">
        <v>1081</v>
      </c>
      <c r="D98" s="60">
        <v>0</v>
      </c>
      <c r="E98" s="640">
        <v>4</v>
      </c>
      <c r="F98" s="123">
        <v>1</v>
      </c>
      <c r="G98" s="123">
        <v>1</v>
      </c>
      <c r="H98" s="164" t="s">
        <v>1137</v>
      </c>
      <c r="I98" s="164" t="s">
        <v>1082</v>
      </c>
      <c r="J98" s="650"/>
      <c r="K98" s="650"/>
      <c r="L98" s="650"/>
      <c r="M98" s="650"/>
      <c r="N98" s="525">
        <v>700000000</v>
      </c>
      <c r="O98" s="677"/>
      <c r="P98" s="650"/>
      <c r="Q98" s="650"/>
      <c r="R98" s="650"/>
      <c r="S98" s="650"/>
      <c r="T98" s="525">
        <v>4356480411</v>
      </c>
      <c r="U98" s="650"/>
      <c r="V98" s="650"/>
      <c r="W98" s="651"/>
      <c r="X98" s="675" t="s">
        <v>1033</v>
      </c>
      <c r="Y98" s="676"/>
      <c r="Z98" s="88"/>
    </row>
    <row r="99" spans="1:26" ht="106.5" customHeight="1">
      <c r="A99">
        <v>300</v>
      </c>
      <c r="B99" s="54" t="s">
        <v>1083</v>
      </c>
      <c r="C99" s="54" t="s">
        <v>1084</v>
      </c>
      <c r="D99" s="60">
        <v>0</v>
      </c>
      <c r="E99" s="640">
        <v>4</v>
      </c>
      <c r="F99" s="123">
        <v>1</v>
      </c>
      <c r="G99" s="123">
        <v>1</v>
      </c>
      <c r="H99" s="164"/>
      <c r="I99" s="59" t="s">
        <v>1085</v>
      </c>
      <c r="J99" s="650"/>
      <c r="K99" s="650"/>
      <c r="L99" s="650"/>
      <c r="M99" s="650"/>
      <c r="N99" s="525">
        <v>20000000</v>
      </c>
      <c r="O99" s="525">
        <v>20000000</v>
      </c>
      <c r="P99" s="650"/>
      <c r="Q99" s="650"/>
      <c r="R99" s="650"/>
      <c r="S99" s="650"/>
      <c r="T99" s="650"/>
      <c r="U99" s="650"/>
      <c r="V99" s="650"/>
      <c r="W99" s="651"/>
      <c r="X99" s="675" t="s">
        <v>1033</v>
      </c>
      <c r="Y99" s="676"/>
      <c r="Z99" s="88"/>
    </row>
    <row r="100" spans="1:26" ht="88.4" customHeight="1">
      <c r="A100">
        <v>302</v>
      </c>
      <c r="B100" s="54" t="s">
        <v>1086</v>
      </c>
      <c r="C100" s="54" t="s">
        <v>1084</v>
      </c>
      <c r="D100" s="60">
        <v>0</v>
      </c>
      <c r="E100" s="640">
        <v>4</v>
      </c>
      <c r="F100" s="164">
        <v>1</v>
      </c>
      <c r="G100" s="164">
        <v>1</v>
      </c>
      <c r="H100" s="164"/>
      <c r="I100" s="59" t="s">
        <v>1085</v>
      </c>
      <c r="J100" s="650"/>
      <c r="K100" s="650"/>
      <c r="L100" s="650"/>
      <c r="M100" s="650"/>
      <c r="N100" s="650"/>
      <c r="O100" s="525"/>
      <c r="P100" s="650"/>
      <c r="Q100" s="650"/>
      <c r="R100" s="650"/>
      <c r="S100" s="525">
        <v>13000000</v>
      </c>
      <c r="T100" s="650"/>
      <c r="U100" s="650"/>
      <c r="V100" s="650"/>
      <c r="W100" s="651"/>
      <c r="X100" s="675" t="s">
        <v>1033</v>
      </c>
      <c r="Y100" s="676"/>
      <c r="Z100" s="88"/>
    </row>
    <row r="101" spans="1:26" ht="49.75" hidden="1" customHeight="1">
      <c r="B101" s="172" t="s">
        <v>190</v>
      </c>
      <c r="C101" s="172" t="s">
        <v>191</v>
      </c>
      <c r="D101" s="172">
        <v>0</v>
      </c>
      <c r="E101" s="172">
        <v>1</v>
      </c>
      <c r="F101" s="172"/>
      <c r="G101" s="172"/>
      <c r="H101" s="678"/>
      <c r="I101" s="678"/>
      <c r="J101" s="617"/>
      <c r="K101" s="617"/>
      <c r="L101" s="617"/>
      <c r="M101" s="617"/>
      <c r="N101" s="617"/>
      <c r="O101" s="617"/>
      <c r="P101" s="617"/>
      <c r="Q101" s="617"/>
      <c r="R101" s="617"/>
      <c r="S101" s="617"/>
      <c r="T101" s="617"/>
      <c r="U101" s="617"/>
      <c r="V101" s="617"/>
      <c r="W101" s="667"/>
      <c r="X101" s="678"/>
      <c r="Y101" s="678"/>
    </row>
    <row r="102" spans="1:26" ht="66" hidden="1" customHeight="1">
      <c r="B102" s="172" t="s">
        <v>192</v>
      </c>
      <c r="C102" s="172" t="s">
        <v>193</v>
      </c>
      <c r="D102" s="172">
        <v>0</v>
      </c>
      <c r="E102" s="172">
        <v>1</v>
      </c>
      <c r="F102" s="172"/>
      <c r="G102" s="172"/>
      <c r="H102" s="678"/>
      <c r="I102" s="678"/>
      <c r="J102" s="617"/>
      <c r="K102" s="617"/>
      <c r="L102" s="617"/>
      <c r="M102" s="617"/>
      <c r="N102" s="617"/>
      <c r="O102" s="617"/>
      <c r="P102" s="617"/>
      <c r="Q102" s="617"/>
      <c r="R102" s="617"/>
      <c r="S102" s="617"/>
      <c r="T102" s="617"/>
      <c r="U102" s="617"/>
      <c r="V102" s="617"/>
      <c r="W102" s="667"/>
      <c r="X102" s="678"/>
      <c r="Y102" s="678"/>
    </row>
    <row r="103" spans="1:26" ht="34.5" customHeight="1">
      <c r="B103" s="1050" t="s">
        <v>1014</v>
      </c>
      <c r="C103" s="1050"/>
      <c r="D103" s="1050"/>
      <c r="E103" s="1050"/>
      <c r="F103" s="1050"/>
      <c r="G103" s="1050"/>
      <c r="H103" s="1050"/>
      <c r="I103" s="1050"/>
      <c r="J103" s="1049" t="s">
        <v>984</v>
      </c>
      <c r="K103" s="1049"/>
      <c r="L103" s="1049"/>
      <c r="M103" s="1049"/>
      <c r="N103" s="1049"/>
      <c r="O103" s="1049"/>
      <c r="P103" s="1049"/>
      <c r="Q103" s="1049"/>
      <c r="R103" s="1049"/>
      <c r="S103" s="1049"/>
      <c r="T103" s="1049"/>
      <c r="U103" s="1049"/>
      <c r="V103" s="1049"/>
      <c r="W103" s="1049"/>
      <c r="X103" s="675"/>
      <c r="Y103" s="676"/>
    </row>
    <row r="104" spans="1:26" ht="53.25" customHeight="1">
      <c r="B104" s="1050" t="s">
        <v>1087</v>
      </c>
      <c r="C104" s="1050"/>
      <c r="D104" s="1050"/>
      <c r="E104" s="1050"/>
      <c r="F104" s="1050"/>
      <c r="G104" s="1050"/>
      <c r="H104" s="1050"/>
      <c r="I104" s="1050"/>
      <c r="J104" s="808" t="s">
        <v>19</v>
      </c>
      <c r="K104" s="808"/>
      <c r="L104" s="808" t="s">
        <v>198</v>
      </c>
      <c r="M104" s="808"/>
      <c r="N104" s="809" t="s">
        <v>21</v>
      </c>
      <c r="O104" s="810"/>
      <c r="P104" s="808" t="s">
        <v>22</v>
      </c>
      <c r="Q104" s="808"/>
      <c r="R104" s="808" t="s">
        <v>23</v>
      </c>
      <c r="S104" s="808"/>
      <c r="T104" s="808" t="s">
        <v>24</v>
      </c>
      <c r="U104" s="808"/>
      <c r="V104" s="808" t="s">
        <v>25</v>
      </c>
      <c r="W104" s="808"/>
      <c r="X104" s="986" t="s">
        <v>26</v>
      </c>
      <c r="Y104" s="795" t="s">
        <v>27</v>
      </c>
    </row>
    <row r="105" spans="1:26" ht="119.5" customHeight="1">
      <c r="B105" s="1050" t="s">
        <v>1088</v>
      </c>
      <c r="C105" s="1050"/>
      <c r="D105" s="1050"/>
      <c r="E105" s="1050"/>
      <c r="F105" s="1050"/>
      <c r="G105" s="1050"/>
      <c r="H105" s="1050"/>
      <c r="I105" s="1050"/>
      <c r="J105" s="798" t="s">
        <v>28</v>
      </c>
      <c r="K105" s="800" t="s">
        <v>29</v>
      </c>
      <c r="L105" s="802" t="s">
        <v>28</v>
      </c>
      <c r="M105" s="800" t="s">
        <v>29</v>
      </c>
      <c r="N105" s="802" t="s">
        <v>30</v>
      </c>
      <c r="O105" s="800" t="s">
        <v>29</v>
      </c>
      <c r="P105" s="802" t="s">
        <v>30</v>
      </c>
      <c r="Q105" s="800" t="s">
        <v>29</v>
      </c>
      <c r="R105" s="802" t="s">
        <v>28</v>
      </c>
      <c r="S105" s="800" t="s">
        <v>29</v>
      </c>
      <c r="T105" s="813" t="s">
        <v>30</v>
      </c>
      <c r="U105" s="800" t="s">
        <v>29</v>
      </c>
      <c r="V105" s="20" t="s">
        <v>28</v>
      </c>
      <c r="W105" s="21" t="s">
        <v>29</v>
      </c>
      <c r="X105" s="987"/>
      <c r="Y105" s="796"/>
    </row>
    <row r="106" spans="1:26" ht="113.5" customHeight="1">
      <c r="B106" s="751" t="s">
        <v>11</v>
      </c>
      <c r="C106" s="751" t="s">
        <v>12</v>
      </c>
      <c r="D106" s="753" t="s">
        <v>13</v>
      </c>
      <c r="E106" s="753" t="s">
        <v>14</v>
      </c>
      <c r="F106" s="972" t="s">
        <v>15</v>
      </c>
      <c r="G106" s="753" t="s">
        <v>16</v>
      </c>
      <c r="H106" s="52"/>
      <c r="I106" s="774" t="s">
        <v>18</v>
      </c>
      <c r="J106" s="799"/>
      <c r="K106" s="801"/>
      <c r="L106" s="803"/>
      <c r="M106" s="801"/>
      <c r="N106" s="803"/>
      <c r="O106" s="801"/>
      <c r="P106" s="803"/>
      <c r="Q106" s="801"/>
      <c r="R106" s="803"/>
      <c r="S106" s="801"/>
      <c r="T106" s="814"/>
      <c r="U106" s="801"/>
      <c r="V106" s="22"/>
      <c r="W106" s="23"/>
      <c r="X106" s="987"/>
      <c r="Y106" s="796"/>
    </row>
    <row r="107" spans="1:26" ht="111.75" customHeight="1">
      <c r="B107" s="752"/>
      <c r="C107" s="752"/>
      <c r="D107" s="754"/>
      <c r="E107" s="754"/>
      <c r="F107" s="973"/>
      <c r="G107" s="754"/>
      <c r="H107" s="53" t="s">
        <v>96</v>
      </c>
      <c r="I107" s="775"/>
      <c r="J107" s="24">
        <f>SUM(J108:J110)</f>
        <v>0</v>
      </c>
      <c r="K107" s="25">
        <f>SUM(K108:K110)</f>
        <v>0</v>
      </c>
      <c r="L107" s="24">
        <f t="shared" ref="L107:U107" si="19">SUM(L108:L110)</f>
        <v>0</v>
      </c>
      <c r="M107" s="25">
        <f t="shared" si="19"/>
        <v>0</v>
      </c>
      <c r="N107" s="24">
        <f t="shared" si="19"/>
        <v>500000000</v>
      </c>
      <c r="O107" s="25">
        <f t="shared" si="19"/>
        <v>435775182</v>
      </c>
      <c r="P107" s="24">
        <f t="shared" si="19"/>
        <v>0</v>
      </c>
      <c r="Q107" s="25">
        <f t="shared" si="19"/>
        <v>0</v>
      </c>
      <c r="R107" s="24">
        <f t="shared" si="19"/>
        <v>0</v>
      </c>
      <c r="S107" s="25">
        <f t="shared" si="19"/>
        <v>622950000</v>
      </c>
      <c r="T107" s="24">
        <f t="shared" si="19"/>
        <v>0</v>
      </c>
      <c r="U107" s="25">
        <f t="shared" si="19"/>
        <v>0</v>
      </c>
      <c r="V107" s="28">
        <f>+J107+L107+N107+P107+R107+T107</f>
        <v>500000000</v>
      </c>
      <c r="W107" s="29">
        <f>+K107+M107+O107+Q107+S107+U107</f>
        <v>1058725182</v>
      </c>
      <c r="X107" s="988"/>
      <c r="Y107" s="797"/>
    </row>
    <row r="108" spans="1:26" ht="68.25" customHeight="1">
      <c r="A108">
        <v>287</v>
      </c>
      <c r="B108" s="54" t="s">
        <v>1089</v>
      </c>
      <c r="C108" s="66" t="s">
        <v>1084</v>
      </c>
      <c r="D108" s="70">
        <v>0</v>
      </c>
      <c r="E108" s="614">
        <v>3</v>
      </c>
      <c r="F108" s="164">
        <v>0</v>
      </c>
      <c r="G108" s="164">
        <v>1</v>
      </c>
      <c r="H108" s="164" t="s">
        <v>1130</v>
      </c>
      <c r="I108" s="38" t="s">
        <v>1090</v>
      </c>
      <c r="J108" s="650"/>
      <c r="K108" s="650"/>
      <c r="L108" s="650"/>
      <c r="M108" s="650"/>
      <c r="N108" s="650"/>
      <c r="O108" s="650"/>
      <c r="P108" s="650"/>
      <c r="Q108" s="650"/>
      <c r="R108" s="650"/>
      <c r="S108" s="525">
        <v>22950000</v>
      </c>
      <c r="T108" s="650"/>
      <c r="U108" s="650"/>
      <c r="V108" s="650"/>
      <c r="W108" s="651"/>
      <c r="X108" s="675" t="s">
        <v>1091</v>
      </c>
      <c r="Y108" s="676"/>
    </row>
    <row r="109" spans="1:26" ht="100.5" customHeight="1">
      <c r="A109">
        <v>292</v>
      </c>
      <c r="B109" s="54" t="s">
        <v>1092</v>
      </c>
      <c r="C109" s="66" t="s">
        <v>1027</v>
      </c>
      <c r="D109" s="70">
        <v>0</v>
      </c>
      <c r="E109" s="614">
        <v>4</v>
      </c>
      <c r="F109" s="123">
        <v>1</v>
      </c>
      <c r="G109" s="123">
        <v>1</v>
      </c>
      <c r="H109" s="164" t="s">
        <v>1138</v>
      </c>
      <c r="I109" s="38" t="s">
        <v>1093</v>
      </c>
      <c r="J109" s="650"/>
      <c r="K109" s="650"/>
      <c r="L109" s="650"/>
      <c r="M109" s="650"/>
      <c r="N109" s="525">
        <v>500000000</v>
      </c>
      <c r="O109" s="525">
        <v>435775182</v>
      </c>
      <c r="P109" s="650"/>
      <c r="Q109" s="650"/>
      <c r="R109" s="650"/>
      <c r="S109" s="525">
        <v>600000000</v>
      </c>
      <c r="T109" s="650"/>
      <c r="U109" s="650"/>
      <c r="V109" s="650"/>
      <c r="W109" s="651"/>
      <c r="X109" s="675" t="s">
        <v>1033</v>
      </c>
      <c r="Y109" s="676"/>
    </row>
    <row r="110" spans="1:26" ht="34.5" hidden="1" customHeight="1">
      <c r="B110" s="164"/>
      <c r="C110" s="164"/>
      <c r="D110" s="164"/>
      <c r="E110" s="164"/>
      <c r="F110" s="164"/>
      <c r="G110" s="164"/>
      <c r="H110" s="164"/>
      <c r="I110" s="164"/>
      <c r="J110" s="650"/>
      <c r="K110" s="650"/>
      <c r="L110" s="650"/>
      <c r="M110" s="650"/>
      <c r="N110" s="650"/>
      <c r="O110" s="650"/>
      <c r="P110" s="650"/>
      <c r="Q110" s="650"/>
      <c r="R110" s="650"/>
      <c r="S110" s="650"/>
      <c r="T110" s="650"/>
      <c r="U110" s="650"/>
      <c r="V110" s="650"/>
      <c r="W110" s="651"/>
      <c r="X110" s="675"/>
      <c r="Y110" s="676"/>
    </row>
    <row r="111" spans="1:26" ht="34.5" customHeight="1">
      <c r="B111" s="1050" t="s">
        <v>1014</v>
      </c>
      <c r="C111" s="1050"/>
      <c r="D111" s="1050"/>
      <c r="E111" s="1050"/>
      <c r="F111" s="1050"/>
      <c r="G111" s="1050"/>
      <c r="H111" s="1050"/>
      <c r="I111" s="1050"/>
      <c r="J111" s="1049" t="s">
        <v>984</v>
      </c>
      <c r="K111" s="1049"/>
      <c r="L111" s="1049"/>
      <c r="M111" s="1049"/>
      <c r="N111" s="1049"/>
      <c r="O111" s="1049"/>
      <c r="P111" s="1049"/>
      <c r="Q111" s="1049"/>
      <c r="R111" s="1049"/>
      <c r="S111" s="1049"/>
      <c r="T111" s="1049"/>
      <c r="U111" s="1049"/>
      <c r="V111" s="1049"/>
      <c r="W111" s="1049"/>
      <c r="X111" s="675"/>
      <c r="Y111" s="676"/>
    </row>
    <row r="112" spans="1:26" ht="48.75" customHeight="1">
      <c r="B112" s="1050" t="s">
        <v>1094</v>
      </c>
      <c r="C112" s="1050"/>
      <c r="D112" s="1050"/>
      <c r="E112" s="1050"/>
      <c r="F112" s="1050"/>
      <c r="G112" s="1050"/>
      <c r="H112" s="1050"/>
      <c r="I112" s="1050"/>
      <c r="J112" s="808" t="s">
        <v>19</v>
      </c>
      <c r="K112" s="808"/>
      <c r="L112" s="808" t="s">
        <v>198</v>
      </c>
      <c r="M112" s="808"/>
      <c r="N112" s="809" t="s">
        <v>21</v>
      </c>
      <c r="O112" s="810"/>
      <c r="P112" s="808" t="s">
        <v>22</v>
      </c>
      <c r="Q112" s="808"/>
      <c r="R112" s="808" t="s">
        <v>23</v>
      </c>
      <c r="S112" s="808"/>
      <c r="T112" s="808" t="s">
        <v>24</v>
      </c>
      <c r="U112" s="808"/>
      <c r="V112" s="808" t="s">
        <v>25</v>
      </c>
      <c r="W112" s="808"/>
      <c r="X112" s="986" t="s">
        <v>26</v>
      </c>
      <c r="Y112" s="795" t="s">
        <v>27</v>
      </c>
    </row>
    <row r="113" spans="1:25" ht="117.5" customHeight="1">
      <c r="B113" s="1050" t="s">
        <v>1095</v>
      </c>
      <c r="C113" s="1050"/>
      <c r="D113" s="1050"/>
      <c r="E113" s="1050"/>
      <c r="F113" s="1050"/>
      <c r="G113" s="1050"/>
      <c r="H113" s="1050"/>
      <c r="I113" s="1050"/>
      <c r="J113" s="798" t="s">
        <v>28</v>
      </c>
      <c r="K113" s="800" t="s">
        <v>29</v>
      </c>
      <c r="L113" s="802" t="s">
        <v>28</v>
      </c>
      <c r="M113" s="800" t="s">
        <v>29</v>
      </c>
      <c r="N113" s="802" t="s">
        <v>30</v>
      </c>
      <c r="O113" s="800" t="s">
        <v>29</v>
      </c>
      <c r="P113" s="802" t="s">
        <v>30</v>
      </c>
      <c r="Q113" s="800" t="s">
        <v>29</v>
      </c>
      <c r="R113" s="802" t="s">
        <v>28</v>
      </c>
      <c r="S113" s="800" t="s">
        <v>29</v>
      </c>
      <c r="T113" s="813" t="s">
        <v>30</v>
      </c>
      <c r="U113" s="800" t="s">
        <v>29</v>
      </c>
      <c r="V113" s="20" t="s">
        <v>28</v>
      </c>
      <c r="W113" s="21" t="s">
        <v>29</v>
      </c>
      <c r="X113" s="987"/>
      <c r="Y113" s="796"/>
    </row>
    <row r="114" spans="1:25" ht="108.5" customHeight="1">
      <c r="B114" s="751" t="s">
        <v>11</v>
      </c>
      <c r="C114" s="751" t="s">
        <v>12</v>
      </c>
      <c r="D114" s="753" t="s">
        <v>13</v>
      </c>
      <c r="E114" s="753" t="s">
        <v>14</v>
      </c>
      <c r="F114" s="972" t="s">
        <v>15</v>
      </c>
      <c r="G114" s="753" t="s">
        <v>16</v>
      </c>
      <c r="H114" s="52"/>
      <c r="I114" s="774" t="s">
        <v>18</v>
      </c>
      <c r="J114" s="799"/>
      <c r="K114" s="801"/>
      <c r="L114" s="803"/>
      <c r="M114" s="801"/>
      <c r="N114" s="803"/>
      <c r="O114" s="801"/>
      <c r="P114" s="803"/>
      <c r="Q114" s="801"/>
      <c r="R114" s="803"/>
      <c r="S114" s="801"/>
      <c r="T114" s="814"/>
      <c r="U114" s="801"/>
      <c r="V114" s="22"/>
      <c r="W114" s="23"/>
      <c r="X114" s="987"/>
      <c r="Y114" s="796"/>
    </row>
    <row r="115" spans="1:25" ht="148.5" customHeight="1">
      <c r="B115" s="752"/>
      <c r="C115" s="752"/>
      <c r="D115" s="754"/>
      <c r="E115" s="754"/>
      <c r="F115" s="973"/>
      <c r="G115" s="754"/>
      <c r="H115" s="53" t="s">
        <v>96</v>
      </c>
      <c r="I115" s="775"/>
      <c r="J115" s="24">
        <f>SUM(J116:J119)</f>
        <v>0</v>
      </c>
      <c r="K115" s="25">
        <f>SUM(K116:K119)</f>
        <v>0</v>
      </c>
      <c r="L115" s="24">
        <f t="shared" ref="L115:U115" si="20">SUM(L116:L119)</f>
        <v>0</v>
      </c>
      <c r="M115" s="25">
        <f t="shared" si="20"/>
        <v>0</v>
      </c>
      <c r="N115" s="24">
        <f t="shared" si="20"/>
        <v>0</v>
      </c>
      <c r="O115" s="25">
        <f t="shared" si="20"/>
        <v>0</v>
      </c>
      <c r="P115" s="24">
        <f t="shared" si="20"/>
        <v>0</v>
      </c>
      <c r="Q115" s="25">
        <f t="shared" si="20"/>
        <v>0</v>
      </c>
      <c r="R115" s="24">
        <f t="shared" si="20"/>
        <v>0</v>
      </c>
      <c r="S115" s="25">
        <f t="shared" si="20"/>
        <v>33800000</v>
      </c>
      <c r="T115" s="24">
        <f t="shared" si="20"/>
        <v>0</v>
      </c>
      <c r="U115" s="25">
        <f t="shared" si="20"/>
        <v>0</v>
      </c>
      <c r="V115" s="28">
        <f>+J115+L115+N115+P115+R115+T115</f>
        <v>0</v>
      </c>
      <c r="W115" s="29">
        <f>+K115+M115+O115+Q115+S115+U115</f>
        <v>33800000</v>
      </c>
      <c r="X115" s="988"/>
      <c r="Y115" s="797"/>
    </row>
    <row r="116" spans="1:25" ht="84" customHeight="1">
      <c r="A116">
        <v>288</v>
      </c>
      <c r="B116" s="54" t="s">
        <v>1096</v>
      </c>
      <c r="C116" s="66" t="s">
        <v>926</v>
      </c>
      <c r="D116" s="70">
        <v>0</v>
      </c>
      <c r="E116" s="614">
        <v>1</v>
      </c>
      <c r="F116" s="164">
        <v>0</v>
      </c>
      <c r="G116" s="164">
        <v>1</v>
      </c>
      <c r="H116" s="164" t="s">
        <v>1130</v>
      </c>
      <c r="I116" s="38" t="s">
        <v>1097</v>
      </c>
      <c r="J116" s="650"/>
      <c r="K116" s="650"/>
      <c r="L116" s="650"/>
      <c r="M116" s="650"/>
      <c r="N116" s="650"/>
      <c r="O116" s="525"/>
      <c r="P116" s="650"/>
      <c r="Q116" s="650"/>
      <c r="R116" s="650"/>
      <c r="S116" s="525">
        <v>33800000</v>
      </c>
      <c r="T116" s="650"/>
      <c r="U116" s="650"/>
      <c r="V116" s="650"/>
      <c r="W116" s="651"/>
      <c r="X116" s="675" t="s">
        <v>1098</v>
      </c>
      <c r="Y116" s="676"/>
    </row>
    <row r="117" spans="1:25" ht="69" customHeight="1">
      <c r="A117">
        <v>289</v>
      </c>
      <c r="B117" s="54" t="s">
        <v>925</v>
      </c>
      <c r="C117" s="66" t="s">
        <v>926</v>
      </c>
      <c r="D117" s="70">
        <v>0</v>
      </c>
      <c r="E117" s="614">
        <v>1</v>
      </c>
      <c r="F117" s="123">
        <v>0</v>
      </c>
      <c r="G117" s="123">
        <v>0</v>
      </c>
      <c r="H117" s="164"/>
      <c r="I117" s="38" t="s">
        <v>987</v>
      </c>
      <c r="J117" s="650"/>
      <c r="K117" s="650"/>
      <c r="L117" s="650"/>
      <c r="M117" s="650"/>
      <c r="N117" s="650"/>
      <c r="O117" s="650"/>
      <c r="P117" s="650"/>
      <c r="Q117" s="650"/>
      <c r="R117" s="650"/>
      <c r="S117" s="650"/>
      <c r="T117" s="650"/>
      <c r="U117" s="650"/>
      <c r="V117" s="650"/>
      <c r="W117" s="651"/>
      <c r="X117" s="675" t="s">
        <v>1041</v>
      </c>
      <c r="Y117" s="676"/>
    </row>
    <row r="118" spans="1:25" ht="48" customHeight="1">
      <c r="A118">
        <v>290</v>
      </c>
      <c r="B118" s="31" t="s">
        <v>1099</v>
      </c>
      <c r="C118" s="679" t="s">
        <v>1100</v>
      </c>
      <c r="D118" s="679">
        <v>0</v>
      </c>
      <c r="E118" s="732">
        <v>1</v>
      </c>
      <c r="F118" s="123">
        <v>0</v>
      </c>
      <c r="G118" s="123">
        <v>0</v>
      </c>
      <c r="H118" s="164"/>
      <c r="I118" s="38" t="s">
        <v>987</v>
      </c>
      <c r="J118" s="650"/>
      <c r="K118" s="650"/>
      <c r="L118" s="650"/>
      <c r="M118" s="650"/>
      <c r="N118" s="650"/>
      <c r="O118" s="650"/>
      <c r="P118" s="650"/>
      <c r="Q118" s="650"/>
      <c r="R118" s="650"/>
      <c r="S118" s="650"/>
      <c r="T118" s="650"/>
      <c r="U118" s="650"/>
      <c r="V118" s="650"/>
      <c r="W118" s="651"/>
      <c r="X118" s="675" t="s">
        <v>1041</v>
      </c>
      <c r="Y118" s="676"/>
    </row>
    <row r="119" spans="1:25" ht="34.5" hidden="1" customHeight="1">
      <c r="B119" s="164"/>
      <c r="C119" s="164"/>
      <c r="D119" s="164"/>
      <c r="E119" s="164"/>
      <c r="F119" s="164"/>
      <c r="G119" s="164"/>
      <c r="H119" s="164"/>
      <c r="I119" s="164"/>
      <c r="J119" s="650"/>
      <c r="K119" s="650"/>
      <c r="L119" s="650"/>
      <c r="M119" s="650"/>
      <c r="N119" s="650"/>
      <c r="O119" s="650"/>
      <c r="P119" s="650"/>
      <c r="Q119" s="650"/>
      <c r="R119" s="650"/>
      <c r="S119" s="650"/>
      <c r="T119" s="650"/>
      <c r="U119" s="650"/>
      <c r="V119" s="650"/>
      <c r="W119" s="651"/>
      <c r="X119" s="675"/>
      <c r="Y119" s="676"/>
    </row>
    <row r="120" spans="1:25" ht="34.5" customHeight="1">
      <c r="B120" s="1050" t="s">
        <v>1014</v>
      </c>
      <c r="C120" s="1050"/>
      <c r="D120" s="1050"/>
      <c r="E120" s="1050"/>
      <c r="F120" s="1050"/>
      <c r="G120" s="1050"/>
      <c r="H120" s="1050"/>
      <c r="I120" s="1050"/>
      <c r="J120" s="650"/>
      <c r="K120" s="650"/>
      <c r="L120" s="650"/>
      <c r="M120" s="650"/>
      <c r="N120" s="650"/>
      <c r="O120" s="650"/>
      <c r="P120" s="650"/>
      <c r="Q120" s="650"/>
      <c r="R120" s="650"/>
      <c r="S120" s="650"/>
      <c r="T120" s="650"/>
      <c r="U120" s="650"/>
      <c r="V120" s="650"/>
      <c r="W120" s="651"/>
      <c r="X120" s="675"/>
      <c r="Y120" s="676"/>
    </row>
    <row r="121" spans="1:25" ht="34.5" customHeight="1">
      <c r="B121" s="1050" t="s">
        <v>1076</v>
      </c>
      <c r="C121" s="1050"/>
      <c r="D121" s="1050"/>
      <c r="E121" s="1050"/>
      <c r="F121" s="1050"/>
      <c r="G121" s="1050"/>
      <c r="H121" s="1050"/>
      <c r="I121" s="1050"/>
      <c r="J121" s="808" t="s">
        <v>19</v>
      </c>
      <c r="K121" s="808"/>
      <c r="L121" s="808" t="s">
        <v>198</v>
      </c>
      <c r="M121" s="808"/>
      <c r="N121" s="809" t="s">
        <v>21</v>
      </c>
      <c r="O121" s="810"/>
      <c r="P121" s="808" t="s">
        <v>22</v>
      </c>
      <c r="Q121" s="808"/>
      <c r="R121" s="808" t="s">
        <v>23</v>
      </c>
      <c r="S121" s="808"/>
      <c r="T121" s="808" t="s">
        <v>24</v>
      </c>
      <c r="U121" s="808"/>
      <c r="V121" s="808" t="s">
        <v>25</v>
      </c>
      <c r="W121" s="808"/>
      <c r="X121" s="986" t="s">
        <v>26</v>
      </c>
      <c r="Y121" s="795" t="s">
        <v>27</v>
      </c>
    </row>
    <row r="122" spans="1:25" ht="92.5" customHeight="1">
      <c r="B122" s="1050" t="s">
        <v>1101</v>
      </c>
      <c r="C122" s="1050"/>
      <c r="D122" s="1050"/>
      <c r="E122" s="1050"/>
      <c r="F122" s="1050"/>
      <c r="G122" s="1050"/>
      <c r="H122" s="1050"/>
      <c r="I122" s="1050"/>
      <c r="J122" s="798" t="s">
        <v>28</v>
      </c>
      <c r="K122" s="800" t="s">
        <v>29</v>
      </c>
      <c r="L122" s="802" t="s">
        <v>28</v>
      </c>
      <c r="M122" s="800" t="s">
        <v>29</v>
      </c>
      <c r="N122" s="802" t="s">
        <v>30</v>
      </c>
      <c r="O122" s="800" t="s">
        <v>29</v>
      </c>
      <c r="P122" s="802" t="s">
        <v>30</v>
      </c>
      <c r="Q122" s="800" t="s">
        <v>29</v>
      </c>
      <c r="R122" s="802" t="s">
        <v>28</v>
      </c>
      <c r="S122" s="800" t="s">
        <v>29</v>
      </c>
      <c r="T122" s="813" t="s">
        <v>30</v>
      </c>
      <c r="U122" s="800" t="s">
        <v>29</v>
      </c>
      <c r="V122" s="20" t="s">
        <v>28</v>
      </c>
      <c r="W122" s="21" t="s">
        <v>29</v>
      </c>
      <c r="X122" s="987"/>
      <c r="Y122" s="796"/>
    </row>
    <row r="123" spans="1:25" ht="75.5" customHeight="1">
      <c r="B123" s="751" t="s">
        <v>11</v>
      </c>
      <c r="C123" s="751" t="s">
        <v>12</v>
      </c>
      <c r="D123" s="753" t="s">
        <v>13</v>
      </c>
      <c r="E123" s="753" t="s">
        <v>14</v>
      </c>
      <c r="F123" s="972" t="s">
        <v>15</v>
      </c>
      <c r="G123" s="753" t="s">
        <v>16</v>
      </c>
      <c r="H123" s="52"/>
      <c r="I123" s="774" t="s">
        <v>18</v>
      </c>
      <c r="J123" s="799"/>
      <c r="K123" s="801"/>
      <c r="L123" s="803"/>
      <c r="M123" s="801"/>
      <c r="N123" s="803"/>
      <c r="O123" s="801"/>
      <c r="P123" s="803"/>
      <c r="Q123" s="801"/>
      <c r="R123" s="803"/>
      <c r="S123" s="801"/>
      <c r="T123" s="814"/>
      <c r="U123" s="801"/>
      <c r="V123" s="22"/>
      <c r="W123" s="23"/>
      <c r="X123" s="987"/>
      <c r="Y123" s="796"/>
    </row>
    <row r="124" spans="1:25" ht="105" customHeight="1">
      <c r="B124" s="752"/>
      <c r="C124" s="752"/>
      <c r="D124" s="754"/>
      <c r="E124" s="754"/>
      <c r="F124" s="973"/>
      <c r="G124" s="754"/>
      <c r="H124" s="53" t="s">
        <v>96</v>
      </c>
      <c r="I124" s="775"/>
      <c r="J124" s="24">
        <f>SUM(J125:J131)</f>
        <v>0</v>
      </c>
      <c r="K124" s="25">
        <f>SUM(K125:K131)</f>
        <v>0</v>
      </c>
      <c r="L124" s="24">
        <f t="shared" ref="L124:U124" si="21">SUM(L125:L131)</f>
        <v>0</v>
      </c>
      <c r="M124" s="25">
        <f t="shared" si="21"/>
        <v>0</v>
      </c>
      <c r="N124" s="24">
        <f t="shared" si="21"/>
        <v>215000000</v>
      </c>
      <c r="O124" s="25">
        <f t="shared" si="21"/>
        <v>0</v>
      </c>
      <c r="P124" s="24">
        <f t="shared" si="21"/>
        <v>0</v>
      </c>
      <c r="Q124" s="25">
        <f t="shared" si="21"/>
        <v>0</v>
      </c>
      <c r="R124" s="24">
        <f t="shared" si="21"/>
        <v>0</v>
      </c>
      <c r="S124" s="25">
        <f t="shared" si="21"/>
        <v>284200000</v>
      </c>
      <c r="T124" s="24">
        <f t="shared" si="21"/>
        <v>0</v>
      </c>
      <c r="U124" s="25">
        <f t="shared" si="21"/>
        <v>0</v>
      </c>
      <c r="V124" s="28">
        <f>+J124+L124+N124+P124+R124+T124</f>
        <v>215000000</v>
      </c>
      <c r="W124" s="29">
        <f>+K124+M124+O124+Q124+S124+U124</f>
        <v>284200000</v>
      </c>
      <c r="X124" s="988"/>
      <c r="Y124" s="797"/>
    </row>
    <row r="125" spans="1:25" ht="93" customHeight="1">
      <c r="A125">
        <v>291</v>
      </c>
      <c r="B125" s="54" t="s">
        <v>1102</v>
      </c>
      <c r="C125" s="66" t="s">
        <v>471</v>
      </c>
      <c r="D125" s="70">
        <v>1</v>
      </c>
      <c r="E125" s="629">
        <v>1</v>
      </c>
      <c r="F125" s="164">
        <v>1</v>
      </c>
      <c r="G125" s="164">
        <v>1</v>
      </c>
      <c r="H125" s="164" t="s">
        <v>1139</v>
      </c>
      <c r="I125" s="59" t="s">
        <v>1103</v>
      </c>
      <c r="J125" s="650"/>
      <c r="K125" s="650"/>
      <c r="L125" s="650"/>
      <c r="M125" s="650"/>
      <c r="N125" s="650"/>
      <c r="O125" s="650"/>
      <c r="P125" s="650"/>
      <c r="Q125" s="650"/>
      <c r="R125" s="650"/>
      <c r="S125" s="525">
        <v>20000000</v>
      </c>
      <c r="T125" s="650"/>
      <c r="U125" s="650"/>
      <c r="V125" s="650"/>
      <c r="W125" s="651"/>
      <c r="X125" s="675" t="s">
        <v>1033</v>
      </c>
      <c r="Y125" s="676"/>
    </row>
    <row r="126" spans="1:25" ht="127.5" customHeight="1">
      <c r="A126">
        <v>293</v>
      </c>
      <c r="B126" s="54" t="s">
        <v>1104</v>
      </c>
      <c r="C126" s="66" t="s">
        <v>1105</v>
      </c>
      <c r="D126" s="70">
        <v>0</v>
      </c>
      <c r="E126" s="629">
        <v>1</v>
      </c>
      <c r="F126" s="123">
        <v>1</v>
      </c>
      <c r="G126" s="123">
        <v>1</v>
      </c>
      <c r="H126" s="164" t="s">
        <v>1140</v>
      </c>
      <c r="I126" s="164" t="s">
        <v>1106</v>
      </c>
      <c r="J126" s="650"/>
      <c r="K126" s="650"/>
      <c r="L126" s="650"/>
      <c r="M126" s="650"/>
      <c r="N126" s="525">
        <v>70000000</v>
      </c>
      <c r="O126" s="650"/>
      <c r="P126" s="650"/>
      <c r="Q126" s="650"/>
      <c r="R126" s="650"/>
      <c r="S126" s="525">
        <v>23000000</v>
      </c>
      <c r="T126" s="650"/>
      <c r="U126" s="650"/>
      <c r="V126" s="650"/>
      <c r="W126" s="651"/>
      <c r="X126" s="675" t="s">
        <v>1033</v>
      </c>
      <c r="Y126" s="676"/>
    </row>
    <row r="127" spans="1:25" ht="111" customHeight="1">
      <c r="A127">
        <v>295</v>
      </c>
      <c r="B127" s="54" t="s">
        <v>1107</v>
      </c>
      <c r="C127" s="66" t="s">
        <v>1108</v>
      </c>
      <c r="D127" s="70">
        <v>1</v>
      </c>
      <c r="E127" s="629">
        <v>1</v>
      </c>
      <c r="F127" s="123">
        <v>1</v>
      </c>
      <c r="G127" s="123">
        <v>1</v>
      </c>
      <c r="H127" s="164" t="s">
        <v>1141</v>
      </c>
      <c r="I127" s="59" t="s">
        <v>1109</v>
      </c>
      <c r="J127" s="650"/>
      <c r="K127" s="650"/>
      <c r="L127" s="650"/>
      <c r="M127" s="650"/>
      <c r="N127" s="525"/>
      <c r="O127" s="650"/>
      <c r="P127" s="650"/>
      <c r="Q127" s="650"/>
      <c r="R127" s="650"/>
      <c r="S127" s="525">
        <v>23100000</v>
      </c>
      <c r="T127" s="650"/>
      <c r="U127" s="650"/>
      <c r="V127" s="650"/>
      <c r="W127" s="651"/>
      <c r="X127" s="675" t="s">
        <v>1033</v>
      </c>
      <c r="Y127" s="676"/>
    </row>
    <row r="128" spans="1:25" ht="111" customHeight="1">
      <c r="A128">
        <v>296</v>
      </c>
      <c r="B128" s="54" t="s">
        <v>1110</v>
      </c>
      <c r="C128" s="66" t="s">
        <v>1111</v>
      </c>
      <c r="D128" s="70">
        <v>1</v>
      </c>
      <c r="E128" s="629">
        <v>1</v>
      </c>
      <c r="F128" s="164">
        <v>1</v>
      </c>
      <c r="G128" s="164">
        <v>1</v>
      </c>
      <c r="H128" s="164" t="s">
        <v>1141</v>
      </c>
      <c r="I128" s="59" t="s">
        <v>1112</v>
      </c>
      <c r="J128" s="650"/>
      <c r="K128" s="650"/>
      <c r="L128" s="650"/>
      <c r="M128" s="650"/>
      <c r="N128" s="525">
        <v>145000000</v>
      </c>
      <c r="O128" s="650"/>
      <c r="P128" s="650"/>
      <c r="Q128" s="650"/>
      <c r="R128" s="650"/>
      <c r="S128" s="525">
        <v>23100000</v>
      </c>
      <c r="T128" s="650"/>
      <c r="U128" s="650"/>
      <c r="V128" s="650"/>
      <c r="W128" s="651"/>
      <c r="X128" s="675" t="s">
        <v>1033</v>
      </c>
      <c r="Y128" s="676"/>
    </row>
    <row r="129" spans="1:25" ht="111" customHeight="1">
      <c r="A129">
        <v>297</v>
      </c>
      <c r="B129" s="54" t="s">
        <v>1113</v>
      </c>
      <c r="C129" s="66" t="s">
        <v>1039</v>
      </c>
      <c r="D129" s="70">
        <v>0</v>
      </c>
      <c r="E129" s="629">
        <v>2</v>
      </c>
      <c r="F129" s="164">
        <v>0</v>
      </c>
      <c r="G129" s="164">
        <v>2</v>
      </c>
      <c r="H129" s="164" t="s">
        <v>1122</v>
      </c>
      <c r="I129" s="38" t="s">
        <v>1114</v>
      </c>
      <c r="J129" s="650"/>
      <c r="K129" s="650"/>
      <c r="L129" s="650"/>
      <c r="M129" s="650"/>
      <c r="N129" s="650"/>
      <c r="O129" s="650"/>
      <c r="P129" s="650"/>
      <c r="Q129" s="650"/>
      <c r="R129" s="650"/>
      <c r="S129" s="525"/>
      <c r="T129" s="650"/>
      <c r="U129" s="650"/>
      <c r="V129" s="650"/>
      <c r="W129" s="651"/>
      <c r="X129" s="675" t="s">
        <v>1033</v>
      </c>
      <c r="Y129" s="676"/>
    </row>
    <row r="130" spans="1:25" ht="70">
      <c r="A130">
        <v>298</v>
      </c>
      <c r="B130" s="54" t="s">
        <v>1115</v>
      </c>
      <c r="C130" s="66" t="s">
        <v>1116</v>
      </c>
      <c r="D130" s="70">
        <v>3</v>
      </c>
      <c r="E130" s="614">
        <v>3</v>
      </c>
      <c r="F130" s="164">
        <v>3</v>
      </c>
      <c r="G130" s="164">
        <v>3</v>
      </c>
      <c r="H130" s="164" t="s">
        <v>1141</v>
      </c>
      <c r="I130" s="38" t="s">
        <v>1142</v>
      </c>
      <c r="J130" s="650"/>
      <c r="K130" s="650"/>
      <c r="L130" s="650"/>
      <c r="M130" s="650"/>
      <c r="N130" s="650"/>
      <c r="O130" s="650"/>
      <c r="P130" s="650"/>
      <c r="Q130" s="650"/>
      <c r="R130" s="650"/>
      <c r="S130" s="525">
        <v>195000000</v>
      </c>
      <c r="T130" s="650"/>
      <c r="U130" s="650"/>
      <c r="V130" s="650"/>
      <c r="W130" s="651"/>
      <c r="X130" s="675" t="s">
        <v>1033</v>
      </c>
      <c r="Y130" s="676"/>
    </row>
    <row r="131" spans="1:25" ht="42">
      <c r="A131">
        <v>310</v>
      </c>
      <c r="B131" s="54" t="s">
        <v>1117</v>
      </c>
      <c r="C131" s="66" t="s">
        <v>1118</v>
      </c>
      <c r="D131" s="70">
        <v>0</v>
      </c>
      <c r="E131" s="629">
        <v>1</v>
      </c>
      <c r="F131" s="164">
        <v>1</v>
      </c>
      <c r="G131" s="164"/>
      <c r="H131" s="164" t="s">
        <v>1143</v>
      </c>
      <c r="I131" s="38" t="s">
        <v>1119</v>
      </c>
      <c r="J131" s="650"/>
      <c r="K131" s="650"/>
      <c r="L131" s="650"/>
      <c r="M131" s="650"/>
      <c r="N131" s="650"/>
      <c r="O131" s="650"/>
      <c r="P131" s="650"/>
      <c r="Q131" s="650"/>
      <c r="R131" s="650"/>
      <c r="S131" s="525"/>
      <c r="T131" s="650"/>
      <c r="U131" s="650"/>
      <c r="V131" s="650"/>
      <c r="W131" s="651"/>
      <c r="X131" s="675" t="s">
        <v>1033</v>
      </c>
      <c r="Y131" s="676"/>
    </row>
  </sheetData>
  <mergeCells count="418">
    <mergeCell ref="V121:W121"/>
    <mergeCell ref="X121:X124"/>
    <mergeCell ref="Y121:Y124"/>
    <mergeCell ref="B122:I122"/>
    <mergeCell ref="J122:J123"/>
    <mergeCell ref="K122:K123"/>
    <mergeCell ref="L122:L123"/>
    <mergeCell ref="M122:M123"/>
    <mergeCell ref="T122:T123"/>
    <mergeCell ref="U122:U123"/>
    <mergeCell ref="B123:B124"/>
    <mergeCell ref="C123:C124"/>
    <mergeCell ref="D123:D124"/>
    <mergeCell ref="E123:E124"/>
    <mergeCell ref="F123:F124"/>
    <mergeCell ref="G123:G124"/>
    <mergeCell ref="I123:I124"/>
    <mergeCell ref="N122:N123"/>
    <mergeCell ref="O122:O123"/>
    <mergeCell ref="P122:P123"/>
    <mergeCell ref="Q122:Q123"/>
    <mergeCell ref="R122:R123"/>
    <mergeCell ref="S122:S123"/>
    <mergeCell ref="B121:I121"/>
    <mergeCell ref="J121:K121"/>
    <mergeCell ref="L121:M121"/>
    <mergeCell ref="N121:O121"/>
    <mergeCell ref="P121:Q121"/>
    <mergeCell ref="U113:U114"/>
    <mergeCell ref="B114:B115"/>
    <mergeCell ref="C114:C115"/>
    <mergeCell ref="D114:D115"/>
    <mergeCell ref="E114:E115"/>
    <mergeCell ref="F114:F115"/>
    <mergeCell ref="G114:G115"/>
    <mergeCell ref="I114:I115"/>
    <mergeCell ref="O113:O114"/>
    <mergeCell ref="P113:P114"/>
    <mergeCell ref="Q113:Q114"/>
    <mergeCell ref="R113:R114"/>
    <mergeCell ref="S113:S114"/>
    <mergeCell ref="T113:T114"/>
    <mergeCell ref="R121:S121"/>
    <mergeCell ref="T121:U121"/>
    <mergeCell ref="X112:X115"/>
    <mergeCell ref="Y112:Y115"/>
    <mergeCell ref="B113:I113"/>
    <mergeCell ref="J113:J114"/>
    <mergeCell ref="K113:K114"/>
    <mergeCell ref="L113:L114"/>
    <mergeCell ref="M113:M114"/>
    <mergeCell ref="N113:N114"/>
    <mergeCell ref="B120:I120"/>
    <mergeCell ref="B111:I111"/>
    <mergeCell ref="J111:W111"/>
    <mergeCell ref="B112:I112"/>
    <mergeCell ref="J112:K112"/>
    <mergeCell ref="L112:M112"/>
    <mergeCell ref="N112:O112"/>
    <mergeCell ref="P112:Q112"/>
    <mergeCell ref="R112:S112"/>
    <mergeCell ref="Q105:Q106"/>
    <mergeCell ref="R105:R106"/>
    <mergeCell ref="S105:S106"/>
    <mergeCell ref="T105:T106"/>
    <mergeCell ref="U105:U106"/>
    <mergeCell ref="B106:B107"/>
    <mergeCell ref="C106:C107"/>
    <mergeCell ref="D106:D107"/>
    <mergeCell ref="E106:E107"/>
    <mergeCell ref="F106:F107"/>
    <mergeCell ref="T112:U112"/>
    <mergeCell ref="V112:W112"/>
    <mergeCell ref="X104:X107"/>
    <mergeCell ref="Y104:Y107"/>
    <mergeCell ref="B105:I105"/>
    <mergeCell ref="J105:J106"/>
    <mergeCell ref="K105:K106"/>
    <mergeCell ref="L105:L106"/>
    <mergeCell ref="M105:M106"/>
    <mergeCell ref="N105:N106"/>
    <mergeCell ref="O105:O106"/>
    <mergeCell ref="P105:P106"/>
    <mergeCell ref="G106:G107"/>
    <mergeCell ref="I106:I107"/>
    <mergeCell ref="B103:I103"/>
    <mergeCell ref="J103:W103"/>
    <mergeCell ref="B104:I104"/>
    <mergeCell ref="J104:K104"/>
    <mergeCell ref="L104:M104"/>
    <mergeCell ref="N104:O104"/>
    <mergeCell ref="P104:Q104"/>
    <mergeCell ref="R104:S104"/>
    <mergeCell ref="T104:U104"/>
    <mergeCell ref="V104:W104"/>
    <mergeCell ref="X93:X96"/>
    <mergeCell ref="Y93:Y96"/>
    <mergeCell ref="B94:I94"/>
    <mergeCell ref="J94:J95"/>
    <mergeCell ref="K94:K95"/>
    <mergeCell ref="L94:L95"/>
    <mergeCell ref="M94:M95"/>
    <mergeCell ref="N94:N95"/>
    <mergeCell ref="U94:U95"/>
    <mergeCell ref="B95:B96"/>
    <mergeCell ref="C95:C96"/>
    <mergeCell ref="D95:D96"/>
    <mergeCell ref="E95:E96"/>
    <mergeCell ref="F95:F96"/>
    <mergeCell ref="G95:G96"/>
    <mergeCell ref="I95:I96"/>
    <mergeCell ref="O94:O95"/>
    <mergeCell ref="P94:P95"/>
    <mergeCell ref="Q94:Q95"/>
    <mergeCell ref="R94:R95"/>
    <mergeCell ref="S94:S95"/>
    <mergeCell ref="T94:T95"/>
    <mergeCell ref="B92:I92"/>
    <mergeCell ref="J92:W92"/>
    <mergeCell ref="B93:I93"/>
    <mergeCell ref="J93:K93"/>
    <mergeCell ref="L93:M93"/>
    <mergeCell ref="N93:O93"/>
    <mergeCell ref="P93:Q93"/>
    <mergeCell ref="R93:S93"/>
    <mergeCell ref="Q82:Q83"/>
    <mergeCell ref="R82:R83"/>
    <mergeCell ref="S82:S83"/>
    <mergeCell ref="T82:T83"/>
    <mergeCell ref="U82:U83"/>
    <mergeCell ref="B83:B84"/>
    <mergeCell ref="C83:C84"/>
    <mergeCell ref="D83:D84"/>
    <mergeCell ref="E83:E84"/>
    <mergeCell ref="F83:F84"/>
    <mergeCell ref="T93:U93"/>
    <mergeCell ref="V93:W93"/>
    <mergeCell ref="X81:X84"/>
    <mergeCell ref="Y81:Y84"/>
    <mergeCell ref="B82:I82"/>
    <mergeCell ref="J82:J83"/>
    <mergeCell ref="K82:K83"/>
    <mergeCell ref="L82:L83"/>
    <mergeCell ref="M82:M83"/>
    <mergeCell ref="N82:N83"/>
    <mergeCell ref="O82:O83"/>
    <mergeCell ref="P82:P83"/>
    <mergeCell ref="G83:G84"/>
    <mergeCell ref="I83:I84"/>
    <mergeCell ref="B80:I80"/>
    <mergeCell ref="J80:W80"/>
    <mergeCell ref="B81:I81"/>
    <mergeCell ref="J81:K81"/>
    <mergeCell ref="L81:M81"/>
    <mergeCell ref="N81:O81"/>
    <mergeCell ref="P81:Q81"/>
    <mergeCell ref="R81:S81"/>
    <mergeCell ref="T81:U81"/>
    <mergeCell ref="V81:W81"/>
    <mergeCell ref="X74:X77"/>
    <mergeCell ref="Y74:Y77"/>
    <mergeCell ref="B75:I75"/>
    <mergeCell ref="J75:J76"/>
    <mergeCell ref="K75:K76"/>
    <mergeCell ref="L75:L76"/>
    <mergeCell ref="M75:M76"/>
    <mergeCell ref="N75:N76"/>
    <mergeCell ref="U75:U76"/>
    <mergeCell ref="B76:B77"/>
    <mergeCell ref="C76:C77"/>
    <mergeCell ref="D76:D77"/>
    <mergeCell ref="E76:E77"/>
    <mergeCell ref="F76:F77"/>
    <mergeCell ref="G76:G77"/>
    <mergeCell ref="I76:I77"/>
    <mergeCell ref="O75:O76"/>
    <mergeCell ref="P75:P76"/>
    <mergeCell ref="Q75:Q76"/>
    <mergeCell ref="R75:R76"/>
    <mergeCell ref="S75:S76"/>
    <mergeCell ref="T75:T76"/>
    <mergeCell ref="B73:I73"/>
    <mergeCell ref="J73:W73"/>
    <mergeCell ref="B74:I74"/>
    <mergeCell ref="J74:K74"/>
    <mergeCell ref="L74:M74"/>
    <mergeCell ref="N74:O74"/>
    <mergeCell ref="P74:Q74"/>
    <mergeCell ref="R74:S74"/>
    <mergeCell ref="Q68:Q69"/>
    <mergeCell ref="R68:R69"/>
    <mergeCell ref="S68:S69"/>
    <mergeCell ref="T68:T69"/>
    <mergeCell ref="U68:U69"/>
    <mergeCell ref="B69:B70"/>
    <mergeCell ref="C69:C70"/>
    <mergeCell ref="D69:D70"/>
    <mergeCell ref="E69:E70"/>
    <mergeCell ref="F69:F70"/>
    <mergeCell ref="T74:U74"/>
    <mergeCell ref="V74:W74"/>
    <mergeCell ref="X67:X70"/>
    <mergeCell ref="Y67:Y70"/>
    <mergeCell ref="B68:I68"/>
    <mergeCell ref="J68:J69"/>
    <mergeCell ref="K68:K69"/>
    <mergeCell ref="L68:L69"/>
    <mergeCell ref="M68:M69"/>
    <mergeCell ref="N68:N69"/>
    <mergeCell ref="O68:O69"/>
    <mergeCell ref="P68:P69"/>
    <mergeCell ref="G69:G70"/>
    <mergeCell ref="I69:I70"/>
    <mergeCell ref="B66:I66"/>
    <mergeCell ref="J66:W66"/>
    <mergeCell ref="B67:I67"/>
    <mergeCell ref="J67:K67"/>
    <mergeCell ref="L67:M67"/>
    <mergeCell ref="N67:O67"/>
    <mergeCell ref="P67:Q67"/>
    <mergeCell ref="R67:S67"/>
    <mergeCell ref="T67:U67"/>
    <mergeCell ref="V67:W67"/>
    <mergeCell ref="X60:X63"/>
    <mergeCell ref="Y60:Y63"/>
    <mergeCell ref="B61:I61"/>
    <mergeCell ref="J61:J62"/>
    <mergeCell ref="K61:K62"/>
    <mergeCell ref="L61:L62"/>
    <mergeCell ref="M61:M62"/>
    <mergeCell ref="N61:N62"/>
    <mergeCell ref="U61:U62"/>
    <mergeCell ref="B62:B63"/>
    <mergeCell ref="C62:C63"/>
    <mergeCell ref="D62:D63"/>
    <mergeCell ref="E62:E63"/>
    <mergeCell ref="F62:F63"/>
    <mergeCell ref="G62:G63"/>
    <mergeCell ref="I62:I63"/>
    <mergeCell ref="O61:O62"/>
    <mergeCell ref="P61:P62"/>
    <mergeCell ref="Q61:Q62"/>
    <mergeCell ref="R61:R62"/>
    <mergeCell ref="S61:S62"/>
    <mergeCell ref="T61:T62"/>
    <mergeCell ref="B59:I59"/>
    <mergeCell ref="J59:W59"/>
    <mergeCell ref="B60:I60"/>
    <mergeCell ref="J60:K60"/>
    <mergeCell ref="L60:M60"/>
    <mergeCell ref="N60:O60"/>
    <mergeCell ref="P60:Q60"/>
    <mergeCell ref="R60:S60"/>
    <mergeCell ref="Q53:Q54"/>
    <mergeCell ref="R53:R54"/>
    <mergeCell ref="S53:S54"/>
    <mergeCell ref="T53:T54"/>
    <mergeCell ref="U53:U54"/>
    <mergeCell ref="B54:B55"/>
    <mergeCell ref="C54:C55"/>
    <mergeCell ref="D54:D55"/>
    <mergeCell ref="E54:E55"/>
    <mergeCell ref="F54:F55"/>
    <mergeCell ref="T60:U60"/>
    <mergeCell ref="V60:W60"/>
    <mergeCell ref="X52:X55"/>
    <mergeCell ref="Y52:Y55"/>
    <mergeCell ref="B53:I53"/>
    <mergeCell ref="J53:J54"/>
    <mergeCell ref="K53:K54"/>
    <mergeCell ref="L53:L54"/>
    <mergeCell ref="M53:M54"/>
    <mergeCell ref="N53:N54"/>
    <mergeCell ref="O53:O54"/>
    <mergeCell ref="P53:P54"/>
    <mergeCell ref="G54:G55"/>
    <mergeCell ref="I54:I55"/>
    <mergeCell ref="B51:I51"/>
    <mergeCell ref="J51:W51"/>
    <mergeCell ref="B52:I52"/>
    <mergeCell ref="J52:K52"/>
    <mergeCell ref="L52:M52"/>
    <mergeCell ref="N52:O52"/>
    <mergeCell ref="P52:Q52"/>
    <mergeCell ref="R52:S52"/>
    <mergeCell ref="T52:U52"/>
    <mergeCell ref="V52:W52"/>
    <mergeCell ref="X37:X40"/>
    <mergeCell ref="Y37:Y40"/>
    <mergeCell ref="B38:I38"/>
    <mergeCell ref="J38:J39"/>
    <mergeCell ref="K38:K39"/>
    <mergeCell ref="L38:L39"/>
    <mergeCell ref="M38:M39"/>
    <mergeCell ref="N38:N39"/>
    <mergeCell ref="U38:U39"/>
    <mergeCell ref="B39:B40"/>
    <mergeCell ref="C39:C40"/>
    <mergeCell ref="D39:D40"/>
    <mergeCell ref="E39:E40"/>
    <mergeCell ref="F39:F40"/>
    <mergeCell ref="G39:G40"/>
    <mergeCell ref="I39:I40"/>
    <mergeCell ref="O38:O39"/>
    <mergeCell ref="P38:P39"/>
    <mergeCell ref="Q38:Q39"/>
    <mergeCell ref="R38:R39"/>
    <mergeCell ref="S38:S39"/>
    <mergeCell ref="T38:T39"/>
    <mergeCell ref="B36:I36"/>
    <mergeCell ref="J36:W36"/>
    <mergeCell ref="B37:I37"/>
    <mergeCell ref="J37:K37"/>
    <mergeCell ref="L37:M37"/>
    <mergeCell ref="N37:O37"/>
    <mergeCell ref="P37:Q37"/>
    <mergeCell ref="R37:S37"/>
    <mergeCell ref="B32:B33"/>
    <mergeCell ref="C32:C33"/>
    <mergeCell ref="D32:D33"/>
    <mergeCell ref="E32:E33"/>
    <mergeCell ref="F32:F33"/>
    <mergeCell ref="G32:G33"/>
    <mergeCell ref="P31:P32"/>
    <mergeCell ref="Q31:Q32"/>
    <mergeCell ref="R31:R32"/>
    <mergeCell ref="S31:S32"/>
    <mergeCell ref="T31:T32"/>
    <mergeCell ref="U31:U32"/>
    <mergeCell ref="T37:U37"/>
    <mergeCell ref="V37:W37"/>
    <mergeCell ref="X30:X33"/>
    <mergeCell ref="Y30:Y33"/>
    <mergeCell ref="J31:J32"/>
    <mergeCell ref="K31:K32"/>
    <mergeCell ref="L31:L32"/>
    <mergeCell ref="M31:M32"/>
    <mergeCell ref="N31:N32"/>
    <mergeCell ref="O31:O32"/>
    <mergeCell ref="H32:H33"/>
    <mergeCell ref="I32:I33"/>
    <mergeCell ref="H25:H26"/>
    <mergeCell ref="I25:I26"/>
    <mergeCell ref="B29:I29"/>
    <mergeCell ref="J29:W29"/>
    <mergeCell ref="B30:I30"/>
    <mergeCell ref="J30:K30"/>
    <mergeCell ref="L30:M30"/>
    <mergeCell ref="N30:O30"/>
    <mergeCell ref="P30:Q30"/>
    <mergeCell ref="R30:S30"/>
    <mergeCell ref="B25:B26"/>
    <mergeCell ref="C25:C26"/>
    <mergeCell ref="D25:D26"/>
    <mergeCell ref="E25:E26"/>
    <mergeCell ref="F25:F26"/>
    <mergeCell ref="G25:G26"/>
    <mergeCell ref="P24:P25"/>
    <mergeCell ref="Q24:Q25"/>
    <mergeCell ref="R24:R25"/>
    <mergeCell ref="S24:S25"/>
    <mergeCell ref="T24:T25"/>
    <mergeCell ref="U24:U25"/>
    <mergeCell ref="T30:U30"/>
    <mergeCell ref="V30:W30"/>
    <mergeCell ref="V23:W23"/>
    <mergeCell ref="X23:X26"/>
    <mergeCell ref="Y23:Y26"/>
    <mergeCell ref="J24:J25"/>
    <mergeCell ref="K24:K25"/>
    <mergeCell ref="L24:L25"/>
    <mergeCell ref="M24:M25"/>
    <mergeCell ref="N24:N25"/>
    <mergeCell ref="O24:O25"/>
    <mergeCell ref="B23:I23"/>
    <mergeCell ref="J23:K23"/>
    <mergeCell ref="L23:M23"/>
    <mergeCell ref="N23:O23"/>
    <mergeCell ref="P23:Q23"/>
    <mergeCell ref="R23:S23"/>
    <mergeCell ref="R9:R10"/>
    <mergeCell ref="S9:S10"/>
    <mergeCell ref="T9:T10"/>
    <mergeCell ref="D8:D11"/>
    <mergeCell ref="E8:E11"/>
    <mergeCell ref="F8:F11"/>
    <mergeCell ref="G8:G11"/>
    <mergeCell ref="T23:U23"/>
    <mergeCell ref="Y8:Y11"/>
    <mergeCell ref="J9:J10"/>
    <mergeCell ref="K9:K10"/>
    <mergeCell ref="L9:L10"/>
    <mergeCell ref="M9:M10"/>
    <mergeCell ref="N9:N10"/>
    <mergeCell ref="H8:H11"/>
    <mergeCell ref="I8:I11"/>
    <mergeCell ref="J8:K8"/>
    <mergeCell ref="L8:M8"/>
    <mergeCell ref="N8:O8"/>
    <mergeCell ref="P8:Q8"/>
    <mergeCell ref="O9:O10"/>
    <mergeCell ref="P9:P10"/>
    <mergeCell ref="Q9:Q10"/>
    <mergeCell ref="B1:X1"/>
    <mergeCell ref="B2:X2"/>
    <mergeCell ref="B3:I3"/>
    <mergeCell ref="B4:I4"/>
    <mergeCell ref="J6:W6"/>
    <mergeCell ref="J7:W7"/>
    <mergeCell ref="U9:U10"/>
    <mergeCell ref="B22:I22"/>
    <mergeCell ref="J22:W22"/>
    <mergeCell ref="R8:S8"/>
    <mergeCell ref="T8:U8"/>
    <mergeCell ref="V8:W8"/>
    <mergeCell ref="X8:X11"/>
    <mergeCell ref="B8:B11"/>
    <mergeCell ref="C8:C1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9E8DC2-9B75-4156-AD6C-A08485916C33}">
  <dimension ref="A1"/>
  <sheetViews>
    <sheetView workbookViewId="0"/>
  </sheetViews>
  <sheetFormatPr baseColWidth="10" defaultRowHeight="14.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A63A0BB961BF5E4DAEE102532FDC36B1" ma:contentTypeVersion="2" ma:contentTypeDescription="Crear nuevo documento." ma:contentTypeScope="" ma:versionID="a9b19da2458faef40f7a60bc2fff9a47">
  <xsd:schema xmlns:xsd="http://www.w3.org/2001/XMLSchema" xmlns:xs="http://www.w3.org/2001/XMLSchema" xmlns:p="http://schemas.microsoft.com/office/2006/metadata/properties" xmlns:ns2="ae8dcb13-790a-483c-835e-2639623a8788" targetNamespace="http://schemas.microsoft.com/office/2006/metadata/properties" ma:root="true" ma:fieldsID="d55fbac811207089e4c72941d1597d0d" ns2:_="">
    <xsd:import namespace="ae8dcb13-790a-483c-835e-2639623a8788"/>
    <xsd:element name="properties">
      <xsd:complexType>
        <xsd:sequence>
          <xsd:element name="documentManagement">
            <xsd:complexType>
              <xsd:all>
                <xsd:element ref="ns2:Descripcio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8dcb13-790a-483c-835e-2639623a8788" elementFormDefault="qualified">
    <xsd:import namespace="http://schemas.microsoft.com/office/2006/documentManagement/types"/>
    <xsd:import namespace="http://schemas.microsoft.com/office/infopath/2007/PartnerControls"/>
    <xsd:element name="Descripcion" ma:index="8" nillable="true" ma:displayName="Descripcion" ma:internalName="Descripcion">
      <xsd:simpleType>
        <xsd:restriction base="dms:Note">
          <xsd:maxLength value="255"/>
        </xsd:restriction>
      </xsd:simpleType>
    </xsd:element>
    <xsd:element name="Fecha" ma:index="9" nillable="true" ma:displayName="Fecha" ma:format="DateOnly" ma:internalName="Fecha">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escripcion xmlns="ae8dcb13-790a-483c-835e-2639623a8788">Consolidado Planes Acción Eject. 2024</Descripcion>
    <Fecha xmlns="ae8dcb13-790a-483c-835e-2639623a8788">2025-01-31T05:00:00+00:00</Fecha>
  </documentManagement>
</p:properties>
</file>

<file path=customXml/itemProps1.xml><?xml version="1.0" encoding="utf-8"?>
<ds:datastoreItem xmlns:ds="http://schemas.openxmlformats.org/officeDocument/2006/customXml" ds:itemID="{0384D0F5-A865-4142-827C-7D2DF087276E}"/>
</file>

<file path=customXml/itemProps2.xml><?xml version="1.0" encoding="utf-8"?>
<ds:datastoreItem xmlns:ds="http://schemas.openxmlformats.org/officeDocument/2006/customXml" ds:itemID="{C41C0E99-0110-4FAF-BC72-5E3292B44905}"/>
</file>

<file path=customXml/itemProps3.xml><?xml version="1.0" encoding="utf-8"?>
<ds:datastoreItem xmlns:ds="http://schemas.openxmlformats.org/officeDocument/2006/customXml" ds:itemID="{A1CF1B13-BDDD-4A1C-9A2E-E4BA6DF77C9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6</vt:i4>
      </vt:variant>
    </vt:vector>
  </HeadingPairs>
  <TitlesOfParts>
    <vt:vector size="14" baseType="lpstr">
      <vt:lpstr>P. Acción S. Productividad 2024</vt:lpstr>
      <vt:lpstr>P. Acción S. Hacienda 2024</vt:lpstr>
      <vt:lpstr>P. Acción Cultura 2024</vt:lpstr>
      <vt:lpstr>P. Acción S. D. Social 2024</vt:lpstr>
      <vt:lpstr>P. Acción Planeación 2024</vt:lpstr>
      <vt:lpstr>P. Acción S. Turismo 2024</vt:lpstr>
      <vt:lpstr>P. Acción Ejecutado 2024 S. Gob</vt:lpstr>
      <vt:lpstr>Hoja6</vt:lpstr>
      <vt:lpstr>'P. Acción Cultura 2024'!Área_de_impresión</vt:lpstr>
      <vt:lpstr>'P. Acción Ejecutado 2024 S. Gob'!Área_de_impresión</vt:lpstr>
      <vt:lpstr>'P. Acción Planeación 2024'!Área_de_impresión</vt:lpstr>
      <vt:lpstr>'P. Acción S. D. Social 2024'!Área_de_impresión</vt:lpstr>
      <vt:lpstr>'P. Acción S. Productividad 2024'!Área_de_impresión</vt:lpstr>
      <vt:lpstr>'P. Acción S. Turismo 2024'!Área_de_impresión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Consolidado Planes Acción Eject. 2024</dc:title>
  <dc:creator>YANNETH</dc:creator>
  <cp:lastModifiedBy>YANNETH</cp:lastModifiedBy>
  <dcterms:created xsi:type="dcterms:W3CDTF">2025-01-30T20:26:37Z</dcterms:created>
  <dcterms:modified xsi:type="dcterms:W3CDTF">2025-05-09T22:07:51Z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0x010100A63A0BB961BF5E4DAEE102532FDC36B1</vt:lpwstr>
  </property>
</Properties>
</file>